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4" activeTab="8"/>
  </bookViews>
  <sheets>
    <sheet name="一般公共预算收入明细表" sheetId="4" r:id="rId1"/>
    <sheet name="一般公共预算支出功能分类明细表" sheetId="1" r:id="rId2"/>
    <sheet name="一般公共预算支出经济分类明细表" sheetId="7" r:id="rId3"/>
    <sheet name="政府性基金预算收入" sheetId="5" r:id="rId4"/>
    <sheet name="政府性基金预算支出功能分类明细表 " sheetId="11" r:id="rId5"/>
    <sheet name="政府性基金预算支出经济分类明细表" sheetId="8" r:id="rId6"/>
    <sheet name="国资预算收入 " sheetId="6" r:id="rId7"/>
    <sheet name="国资经营预算支出功能分类明细表" sheetId="9" r:id="rId8"/>
    <sheet name="国资经营预算支出经济分类明细表" sheetId="10" r:id="rId9"/>
  </sheets>
  <definedNames>
    <definedName name="_xlnm._FilterDatabase" localSheetId="1" hidden="1">一般公共预算支出功能分类明细表!$A$4:$X$425</definedName>
    <definedName name="_xlnm._FilterDatabase" localSheetId="2" hidden="1">一般公共预算支出经济分类明细表!$A$4:$G$69</definedName>
    <definedName name="_xlnm._FilterDatabase" localSheetId="4" hidden="1">'政府性基金预算支出功能分类明细表 '!$A$3:$E$58</definedName>
    <definedName name="_xlnm.Print_Area" localSheetId="0">一般公共预算收入明细表!$A$1:$D$35</definedName>
    <definedName name="_xlnm.Print_Area" localSheetId="3">政府性基金预算收入!$A$1:$C$28</definedName>
    <definedName name="_xlnm.Print_Area" localSheetId="6">'国资预算收入 '!$A$1:$D$13</definedName>
    <definedName name="_xlnm._FilterDatabase" localSheetId="5" hidden="1">政府性基金预算支出经济分类明细表!$A$4:$H$36</definedName>
    <definedName name="_xlnm._FilterDatabase" localSheetId="7" hidden="1">国资经营预算支出功能分类明细表!$A$4:$K$4</definedName>
    <definedName name="_xlnm._FilterDatabase" localSheetId="8" hidden="1">国资经营预算支出经济分类明细表!$A$3:$XEV$10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<sst xmlns="http://schemas.openxmlformats.org/spreadsheetml/2006/main" count="733" uniqueCount="587">
  <si>
    <t>宁河区一般公共预算收入明细表</t>
  </si>
  <si>
    <t>表一</t>
  </si>
  <si>
    <t>单位:万元</t>
  </si>
  <si>
    <t>科           目</t>
  </si>
  <si>
    <t>2024年调整预算</t>
  </si>
  <si>
    <t>2024年完成数</t>
  </si>
  <si>
    <t>2025年预算数</t>
  </si>
  <si>
    <t>一般公共预算收入</t>
  </si>
  <si>
    <t>（一）税收收入</t>
  </si>
  <si>
    <t xml:space="preserve">  1、增值税</t>
  </si>
  <si>
    <t xml:space="preserve">  2、企业所得税</t>
  </si>
  <si>
    <t xml:space="preserve">  3、个人所得税</t>
  </si>
  <si>
    <t xml:space="preserve">  4、资源税</t>
  </si>
  <si>
    <t xml:space="preserve">  5、城市维护建设税</t>
  </si>
  <si>
    <t xml:space="preserve">  6、房产税</t>
  </si>
  <si>
    <t xml:space="preserve">  7、印花税</t>
  </si>
  <si>
    <t xml:space="preserve">  8、城镇土地使用税</t>
  </si>
  <si>
    <t xml:space="preserve">  9、土地增值税</t>
  </si>
  <si>
    <t xml:space="preserve">  10、车船税</t>
  </si>
  <si>
    <t xml:space="preserve">  11、耕地占用税</t>
  </si>
  <si>
    <t xml:space="preserve">  12、契税</t>
  </si>
  <si>
    <t xml:space="preserve">  13、环境保护税</t>
  </si>
  <si>
    <t xml:space="preserve">  14、其他税收收入</t>
  </si>
  <si>
    <t>（二）非税收入</t>
  </si>
  <si>
    <t xml:space="preserve">  1、专项收入</t>
  </si>
  <si>
    <t xml:space="preserve">  2、行政事业性收费收入</t>
  </si>
  <si>
    <t xml:space="preserve">  3、罚没收入</t>
  </si>
  <si>
    <t xml:space="preserve">  4、国有资源（资产）有偿使用收入</t>
  </si>
  <si>
    <t xml:space="preserve">  5、捐赠收入</t>
  </si>
  <si>
    <t xml:space="preserve">  6、其他收入</t>
  </si>
  <si>
    <t>一般公共预算收入合计</t>
  </si>
  <si>
    <t xml:space="preserve">    加：市转移支付补助等收入</t>
  </si>
  <si>
    <t xml:space="preserve">        新增一般债券转贷收入</t>
  </si>
  <si>
    <t xml:space="preserve">        再融资一般债券转贷收入</t>
  </si>
  <si>
    <t xml:space="preserve">        上年结转收入</t>
  </si>
  <si>
    <t xml:space="preserve">        调入资金</t>
  </si>
  <si>
    <t xml:space="preserve">        动用预算稳定调节基金</t>
  </si>
  <si>
    <t xml:space="preserve">        动用预算周转金</t>
  </si>
  <si>
    <t>一般公共预算收入总计</t>
  </si>
  <si>
    <t xml:space="preserve">               宁河区一般公共预算支出功能分类明细表</t>
  </si>
  <si>
    <t>表二</t>
  </si>
  <si>
    <t xml:space="preserve">      单位：万元</t>
  </si>
  <si>
    <t>科目编码</t>
  </si>
  <si>
    <t>科目名称</t>
  </si>
  <si>
    <t>2024年调整预算数</t>
  </si>
  <si>
    <t>2024年实际执行数</t>
  </si>
  <si>
    <t xml:space="preserve">  一般公共服务支出</t>
  </si>
  <si>
    <t xml:space="preserve">    人大事务</t>
  </si>
  <si>
    <t xml:space="preserve">      行政运行</t>
  </si>
  <si>
    <t xml:space="preserve">      人大会议</t>
  </si>
  <si>
    <t xml:space="preserve">      代表工作</t>
  </si>
  <si>
    <t xml:space="preserve">    政协事务</t>
  </si>
  <si>
    <t xml:space="preserve">    政府办公厅(室)及相关机构事务</t>
  </si>
  <si>
    <t xml:space="preserve">      机关服务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</si>
  <si>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</si>
  <si>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</si>
  <si>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</si>
  <si>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</si>
  <si>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统计信息事务</t>
  </si>
  <si>
    <t xml:space="preserve">      专项统计业务</t>
  </si>
  <si>
    <t xml:space="preserve">      专项普查活动</t>
  </si>
  <si>
    <t xml:space="preserve">      统计抽样调查</t>
  </si>
  <si>
    <t xml:space="preserve">    财政事务</t>
  </si>
  <si>
    <t xml:space="preserve">    税收事务</t>
  </si>
  <si>
    <t xml:space="preserve">      税收业务</t>
  </si>
  <si>
    <t xml:space="preserve">    审计事务</t>
  </si>
  <si>
    <t xml:space="preserve">    纪检监察事务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</si>
  <si>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</si>
  <si>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</si>
  <si>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</si>
  <si>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</si>
  <si>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</si>
  <si>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</si>
  <si>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</si>
  <si>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</si>
  <si>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</si>
  <si>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</si>
  <si>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</si>
  <si>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  专项业务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</si>
  <si>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</si>
  <si>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</si>
  <si>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</si>
  <si>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</si>
  <si>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  华侨事务</t>
  </si>
  <si>
    <t xml:space="preserve">      其他统战事务支出</t>
  </si>
  <si>
    <t xml:space="preserve">    网信事务</t>
  </si>
  <si>
    <t xml:space="preserve">    市场监督管理事务</t>
  </si>
  <si>
    <t xml:space="preserve">      一般行政管理事务</t>
  </si>
  <si>
    <t xml:space="preserve">      市场主体管理</t>
  </si>
  <si>
    <t xml:space="preserve">      质量基础</t>
  </si>
  <si>
    <t xml:space="preserve">      药品事务</t>
  </si>
  <si>
    <t xml:space="preserve">      质量安全监管</t>
  </si>
  <si>
    <t xml:space="preserve">      食品安全监管</t>
  </si>
  <si>
    <t xml:space="preserve">    社会工作事务</t>
  </si>
  <si>
    <t xml:space="preserve">    信访事务</t>
  </si>
  <si>
    <t xml:space="preserve">      信访业务</t>
  </si>
  <si>
    <t xml:space="preserve">    其他一般公共服务支出</t>
  </si>
  <si>
    <t xml:space="preserve">      其他一般公共服务支出</t>
  </si>
  <si>
    <t xml:space="preserve">  国防支出</t>
  </si>
  <si>
    <t xml:space="preserve">    国防动员</t>
  </si>
  <si>
    <t xml:space="preserve">      兵役征集</t>
  </si>
  <si>
    <t xml:space="preserve">      人民防空</t>
  </si>
  <si>
    <t xml:space="preserve">      民兵</t>
  </si>
  <si>
    <t xml:space="preserve">    其他国防支出</t>
  </si>
  <si>
    <t xml:space="preserve">      其他国防支出</t>
  </si>
  <si>
    <t xml:space="preserve">  公共安全支出</t>
  </si>
  <si>
    <t xml:space="preserve">    公安</t>
  </si>
  <si>
    <t xml:space="preserve">      其他公安支出</t>
  </si>
  <si>
    <t xml:space="preserve">    司法</t>
  </si>
  <si>
    <t xml:space="preserve">      基层司法业务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</si>
  <si>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</si>
  <si>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</si>
  <si>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</si>
  <si>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</si>
  <si>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</si>
  <si>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</si>
  <si>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</si>
  <si>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</si>
  <si>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</si>
  <si>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中等职业教育</t>
  </si>
  <si>
    <t xml:space="preserve">    成人教育</t>
  </si>
  <si>
    <t xml:space="preserve">      成人初等教育</t>
  </si>
  <si>
    <t xml:space="preserve">    特殊教育</t>
  </si>
  <si>
    <t xml:space="preserve">      特殊学校教育</t>
  </si>
  <si>
    <t xml:space="preserve">    进修及培训</t>
  </si>
  <si>
    <t xml:space="preserve">      干部教育</t>
  </si>
  <si>
    <t xml:space="preserve">      其他进修及培训</t>
  </si>
  <si>
    <t xml:space="preserve">    其他教育支出</t>
  </si>
  <si>
    <t xml:space="preserve">      其他教育支出</t>
  </si>
  <si>
    <t xml:space="preserve">  科学技术支出</t>
  </si>
  <si>
    <t xml:space="preserve">    科学技术管理事务</t>
  </si>
  <si>
    <t xml:space="preserve">    技术研究与开发</t>
  </si>
  <si>
    <t xml:space="preserve">      其他技术研究与开发支出</t>
  </si>
  <si>
    <t xml:space="preserve">    科学技术普及</t>
  </si>
  <si>
    <t xml:space="preserve">      机构运行</t>
  </si>
  <si>
    <t xml:space="preserve">    科技交流与合作</t>
  </si>
  <si>
    <t xml:space="preserve">      其他科技交流与合作支出</t>
  </si>
  <si>
    <t xml:space="preserve">  文化旅游体育与传媒支出</t>
  </si>
  <si>
    <t xml:space="preserve">    文化和旅游</t>
  </si>
  <si>
    <t xml:space="preserve">      图书馆</t>
  </si>
  <si>
    <t xml:space="preserve">      群众文化</t>
  </si>
  <si>
    <t xml:space="preserve">      文化和旅游市场管理</t>
  </si>
  <si>
    <t xml:space="preserve">      其他文化和旅游支出</t>
  </si>
  <si>
    <t xml:space="preserve">    文物</t>
  </si>
  <si>
    <t xml:space="preserve">      文物保护</t>
  </si>
  <si>
    <t xml:space="preserve">    体育</t>
  </si>
  <si>
    <t xml:space="preserve">      体育场馆</t>
  </si>
  <si>
    <t xml:space="preserve">      群众体育</t>
  </si>
  <si>
    <t xml:space="preserve">    广播电视</t>
  </si>
  <si>
    <t xml:space="preserve">      广播电视事务</t>
  </si>
  <si>
    <t xml:space="preserve">  社会保障和就业支出</t>
  </si>
  <si>
    <t xml:space="preserve">    人力资源和社会保障管理事务</t>
  </si>
  <si>
    <t xml:space="preserve">      劳动保障监察</t>
  </si>
  <si>
    <t xml:space="preserve">      社会保险经办机构</t>
  </si>
  <si>
    <t xml:space="preserve">      公共就业服务和职业技能鉴定机构</t>
  </si>
  <si>
    <t xml:space="preserve">      劳动人事争议调解仲裁</t>
  </si>
  <si>
    <t xml:space="preserve">      引进人才费用</t>
  </si>
  <si>
    <t xml:space="preserve">    民政管理事务</t>
  </si>
  <si>
    <t xml:space="preserve">      基层政权建设和社区治理</t>
  </si>
  <si>
    <t xml:space="preserve">      其他民政管理事务支出</t>
  </si>
  <si>
    <t xml:space="preserve">    行政事业单位养老支出</t>
  </si>
  <si>
    <t xml:space="preserve">      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</si>
  <si>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</si>
  <si>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</si>
  <si>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</si>
  <si>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</si>
  <si>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就业补助</t>
  </si>
  <si>
    <t xml:space="preserve">      就业创业服务补贴</t>
  </si>
  <si>
    <t xml:space="preserve">      社会保险补贴</t>
  </si>
  <si>
    <t xml:space="preserve">      公益性岗位补贴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</si>
  <si>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</si>
  <si>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</si>
  <si>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</si>
  <si>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</si>
  <si>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</si>
  <si>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</si>
  <si>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</si>
  <si>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</si>
  <si>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</si>
  <si>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</si>
  <si>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</si>
  <si>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</si>
  <si>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</si>
  <si>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</si>
  <si>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</si>
  <si>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</si>
  <si>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</si>
  <si>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</si>
  <si>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</si>
  <si>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</si>
  <si>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</si>
  <si>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</si>
  <si>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</si>
  <si>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</si>
  <si>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</si>
  <si>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</si>
  <si>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</si>
  <si>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</si>
  <si>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</si>
  <si>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</si>
  <si>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</si>
  <si>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</si>
  <si>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</si>
  <si>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</si>
  <si>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</si>
  <si>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</si>
  <si>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</si>
  <si>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</si>
  <si>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</si>
  <si>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</si>
  <si>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</si>
  <si>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</si>
  <si>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</si>
  <si>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</si>
  <si>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</si>
  <si>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</si>
  <si>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</si>
  <si>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</si>
  <si>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</si>
  <si>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</si>
  <si>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</si>
  <si>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</si>
  <si>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中医(民族)医院</t>
  </si>
  <si>
    <t xml:space="preserve">      精神病医院</t>
  </si>
  <si>
    <t xml:space="preserve">    基层医疗卫生机构</t>
  </si>
  <si>
    <t xml:space="preserve">      乡镇卫生院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</si>
  <si>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</si>
  <si>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</si>
  <si>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</si>
  <si>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</si>
  <si>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</si>
  <si>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</si>
  <si>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</si>
  <si>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</si>
  <si>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</si>
  <si>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</si>
  <si>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</si>
  <si>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</si>
  <si>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</si>
  <si>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</si>
  <si>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</si>
  <si>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</si>
  <si>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</si>
  <si>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</si>
  <si>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</si>
  <si>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</si>
  <si>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</si>
  <si>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</si>
  <si>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</si>
  <si>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</si>
  <si>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</si>
  <si>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</si>
  <si>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</si>
  <si>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</si>
  <si>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</si>
  <si>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其他医疗保障管理事务支出</t>
  </si>
  <si>
    <t xml:space="preserve">      中医（民族医）药专项</t>
  </si>
  <si>
    <t xml:space="preserve">      其他中医药事务支出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</si>
  <si>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</si>
  <si>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</si>
  <si>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</si>
  <si>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</si>
  <si>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</si>
  <si>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</si>
  <si>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</si>
  <si>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</si>
  <si>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</si>
  <si>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</si>
  <si>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</si>
  <si>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</si>
  <si>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</si>
  <si>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</si>
  <si>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</si>
  <si>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</si>
  <si>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</si>
  <si>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污染减排</t>
  </si>
  <si>
    <t xml:space="preserve">      生态环境监测与信息</t>
  </si>
  <si>
    <t xml:space="preserve">      生态环境执法监察</t>
  </si>
  <si>
    <t xml:space="preserve">      其他污染减排支出</t>
  </si>
  <si>
    <t xml:space="preserve">    其他节能环保支出</t>
  </si>
  <si>
    <t xml:space="preserve">      其他节能环保支出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</si>
  <si>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</si>
  <si>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</si>
  <si>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</si>
  <si>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</si>
  <si>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其他城乡社区管理事务支出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</si>
  <si>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</si>
  <si>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</si>
  <si>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</si>
  <si>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</si>
  <si>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  城乡社区环境卫生</t>
  </si>
  <si>
    <t xml:space="preserve">    建设市场管理与监督</t>
  </si>
  <si>
    <t xml:space="preserve">      建设市场管理与监督</t>
  </si>
  <si>
    <t xml:space="preserve">    其他城乡社区支出</t>
  </si>
  <si>
    <t xml:space="preserve">      其他城乡社区支出</t>
  </si>
  <si>
    <t xml:space="preserve">  农林水支出</t>
  </si>
  <si>
    <t xml:space="preserve">    农业农村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</si>
  <si>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</si>
  <si>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</si>
  <si>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</si>
  <si>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</si>
  <si>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</si>
  <si>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</si>
  <si>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</si>
  <si>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</si>
  <si>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</si>
  <si>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农村社会事业</t>
  </si>
  <si>
    <t xml:space="preserve">      农业资源保护修复与利用</t>
  </si>
  <si>
    <t xml:space="preserve">      乡村道路建设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</si>
  <si>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</si>
  <si>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</si>
  <si>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</si>
  <si>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林业和草原</t>
  </si>
  <si>
    <t xml:space="preserve">      事业机构</t>
  </si>
  <si>
    <t xml:space="preserve">      森林资源培育</t>
  </si>
  <si>
    <t xml:space="preserve">      动植物保护</t>
  </si>
  <si>
    <t xml:space="preserve">      湿地保护</t>
  </si>
  <si>
    <t xml:space="preserve">      林业草原防灾减灾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</si>
  <si>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</si>
  <si>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</si>
  <si>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</si>
  <si>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</si>
  <si>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</si>
  <si>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</si>
  <si>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 xml:space="preserve">      水资源节约管理与保护</t>
  </si>
  <si>
    <t xml:space="preserve">      防汛</t>
  </si>
  <si>
    <t xml:space="preserve">      其他水利支出</t>
  </si>
  <si>
    <t xml:space="preserve">    巩固脱贫攻坚成果衔接乡村振兴</t>
  </si>
  <si>
    <t xml:space="preserve">      生产发展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</si>
  <si>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</si>
  <si>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</si>
  <si>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</si>
  <si>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农村综合改革示范试点补助</t>
  </si>
  <si>
    <t xml:space="preserve">    普惠金融发展支出</t>
  </si>
  <si>
    <t xml:space="preserve">      农业保险保费补贴</t>
  </si>
  <si>
    <t xml:space="preserve">      创业担保贷款贴息及奖补</t>
  </si>
  <si>
    <t xml:space="preserve">    其他农林水支出</t>
  </si>
  <si>
    <t xml:space="preserve">      其他农林水支出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</si>
  <si>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</si>
  <si>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</si>
  <si>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</si>
  <si>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</si>
  <si>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交通运输信息化建设</t>
  </si>
  <si>
    <t xml:space="preserve">      公路运输管理</t>
  </si>
  <si>
    <t xml:space="preserve">    铁路运输</t>
  </si>
  <si>
    <t xml:space="preserve">      其他铁路运输支出</t>
  </si>
  <si>
    <t xml:space="preserve">    其他交通运输支出</t>
  </si>
  <si>
    <t xml:space="preserve">      公共交通运营补助</t>
  </si>
  <si>
    <t xml:space="preserve">      其他交通运输支出</t>
  </si>
  <si>
    <t xml:space="preserve">  资源勘探工业信息等支出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</si>
  <si>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</si>
  <si>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</si>
  <si>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</si>
  <si>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</si>
  <si>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</si>
  <si>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</si>
  <si>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</si>
  <si>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其他商业服务业等支出</t>
  </si>
  <si>
    <t xml:space="preserve">      其他商业服务业等支出</t>
  </si>
  <si>
    <t xml:space="preserve">  援助其他地区支出</t>
  </si>
  <si>
    <t xml:space="preserve">  自然资源海洋气象等支出</t>
  </si>
  <si>
    <t xml:space="preserve">    自然资源事务</t>
  </si>
  <si>
    <t xml:space="preserve">      土地资源储备支出</t>
  </si>
  <si>
    <t xml:space="preserve">    气象事务</t>
  </si>
  <si>
    <t xml:space="preserve">      气象事业机构</t>
  </si>
  <si>
    <t xml:space="preserve">      气象服务</t>
  </si>
  <si>
    <t xml:space="preserve">  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</si>
  <si>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</si>
  <si>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</si>
  <si>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</si>
  <si>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老旧小区改造</t>
  </si>
  <si>
    <t xml:space="preserve">      住房租赁市场发展</t>
  </si>
  <si>
    <t xml:space="preserve">      城中村改造</t>
  </si>
  <si>
    <t xml:space="preserve">    住房改革支出</t>
  </si>
  <si>
    <t xml:space="preserve">      住房公积金</t>
  </si>
  <si>
    <t xml:space="preserve">      购房补贴</t>
  </si>
  <si>
    <t xml:space="preserve">  粮油物资储备支出</t>
  </si>
  <si>
    <t xml:space="preserve">    粮油物资事务</t>
  </si>
  <si>
    <t xml:space="preserve">      粮食风险基金</t>
  </si>
  <si>
    <t xml:space="preserve">      其他粮油物资事务支出</t>
  </si>
  <si>
    <t xml:space="preserve">  灾害防治及应急管理支出</t>
  </si>
  <si>
    <t xml:space="preserve">    应急管理事务</t>
  </si>
  <si>
    <t xml:space="preserve">      灾害风险防治</t>
  </si>
  <si>
    <t xml:space="preserve">      安全监管</t>
  </si>
  <si>
    <t xml:space="preserve">    消防救援事务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</si>
  <si>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</si>
  <si>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</si>
  <si>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</si>
  <si>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预备费</t>
  </si>
  <si>
    <t xml:space="preserve">  其他支出</t>
  </si>
  <si>
    <t xml:space="preserve">   年初预留</t>
  </si>
  <si>
    <t xml:space="preserve">    年初预留</t>
  </si>
  <si>
    <t xml:space="preserve">   其他支出</t>
  </si>
  <si>
    <t xml:space="preserve">    其他支出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</si>
  <si>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</si>
  <si>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</si>
  <si>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</si>
  <si>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</si>
  <si>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</si>
  <si>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 xml:space="preserve">      地方政府一般债务发行费用支出</t>
  </si>
  <si>
    <t xml:space="preserve">             一般公共预算支出</t>
  </si>
  <si>
    <t>加：一般债券还本支出</t>
  </si>
  <si>
    <t xml:space="preserve">   再融资债券还本支出</t>
  </si>
  <si>
    <t xml:space="preserve">   上解支出</t>
  </si>
  <si>
    <t xml:space="preserve">  安排预算稳定调节资金</t>
  </si>
  <si>
    <t xml:space="preserve">  调出资金</t>
  </si>
  <si>
    <t>一般公共预算总支出</t>
  </si>
  <si>
    <t>一般公共预算总收入</t>
  </si>
  <si>
    <t>一般公共预算年终结余</t>
  </si>
  <si>
    <t>宁河区一般公共预算支出经济分类明细表</t>
  </si>
  <si>
    <t>表三</t>
  </si>
  <si>
    <t>一般公共预算支出经济分类合计</t>
  </si>
  <si>
    <t xml:space="preserve">  机关工资福利支出</t>
  </si>
  <si>
    <t xml:space="preserve">    工资奖金津补贴</t>
  </si>
  <si>
    <t xml:space="preserve">    社会保障缴费</t>
  </si>
  <si>
    <t xml:space="preserve">    住房公积金</t>
  </si>
  <si>
    <t xml:space="preserve">    其他工资福利支出</t>
  </si>
  <si>
    <t xml:space="preserve">  机关商品和服务支出</t>
  </si>
  <si>
    <t xml:space="preserve">    办公经费</t>
  </si>
  <si>
    <t xml:space="preserve">    会议费</t>
  </si>
  <si>
    <t xml:space="preserve">    培训费</t>
  </si>
  <si>
    <t xml:space="preserve">    专用材料购置费</t>
  </si>
  <si>
    <t xml:space="preserve">    委托业务费</t>
  </si>
  <si>
    <t xml:space="preserve">    公务接待费</t>
  </si>
  <si>
    <t xml:space="preserve">    因公出国(境)费用</t>
  </si>
  <si>
    <t xml:space="preserve">    公务用车运行维护费</t>
  </si>
  <si>
    <t xml:space="preserve">    维修(护)费</t>
  </si>
  <si>
    <t xml:space="preserve">    其他商品和服务支出</t>
  </si>
  <si>
    <t xml:space="preserve">  机关资本性支出</t>
  </si>
  <si>
    <t xml:space="preserve">    房屋建筑物购建</t>
  </si>
  <si>
    <t xml:space="preserve">    基础设施建设</t>
  </si>
  <si>
    <t xml:space="preserve">    公务用车购置</t>
  </si>
  <si>
    <t xml:space="preserve">    土地征迁补偿和安置支出</t>
  </si>
  <si>
    <t xml:space="preserve">    设备购置</t>
  </si>
  <si>
    <t xml:space="preserve">    大型修缮</t>
  </si>
  <si>
    <t xml:space="preserve">    其他资本性支出</t>
  </si>
  <si>
    <t xml:space="preserve">  机关资本性支出(基本建设)</t>
  </si>
  <si>
    <t xml:space="preserve">  对事业单位经常性补助</t>
  </si>
  <si>
    <t xml:space="preserve">    工资福利支出</t>
  </si>
  <si>
    <t xml:space="preserve">    商品和服务支出</t>
  </si>
  <si>
    <t xml:space="preserve">    其他对事业单位补助</t>
  </si>
  <si>
    <t xml:space="preserve">  对事业单位资本性补助</t>
  </si>
  <si>
    <t xml:space="preserve">    资本性支出</t>
  </si>
  <si>
    <t xml:space="preserve">    资本性支出(基本建设)</t>
  </si>
  <si>
    <t xml:space="preserve">  对企业补助</t>
  </si>
  <si>
    <t xml:space="preserve">    费用补贴</t>
  </si>
  <si>
    <t xml:space="preserve">    利息补贴</t>
  </si>
  <si>
    <t xml:space="preserve">    其他对企业补助</t>
  </si>
  <si>
    <t xml:space="preserve">  对企业资本性支出</t>
  </si>
  <si>
    <t xml:space="preserve">    资本金注入</t>
  </si>
  <si>
    <t xml:space="preserve">    其他对企业资本性支出</t>
  </si>
  <si>
    <t xml:space="preserve">  对个人和家庭的补助</t>
  </si>
  <si>
    <t xml:space="preserve">    社会福利和救助</t>
  </si>
  <si>
    <t xml:space="preserve">    助学金</t>
  </si>
  <si>
    <t xml:space="preserve">    个人农业生产补贴</t>
  </si>
  <si>
    <t xml:space="preserve">    离退休费</t>
  </si>
  <si>
    <t xml:space="preserve">    其他对个人和家庭的补助</t>
  </si>
  <si>
    <t xml:space="preserve">  对社会保障基金补助</t>
  </si>
  <si>
    <t xml:space="preserve">    对社会保险基金补助</t>
  </si>
  <si>
    <t xml:space="preserve">    对机关事业单位职业年金的补助</t>
  </si>
  <si>
    <t xml:space="preserve">  债务利息及费用支出</t>
  </si>
  <si>
    <t xml:space="preserve">    国内债务付息</t>
  </si>
  <si>
    <t xml:space="preserve">    国内债务发行费用</t>
  </si>
  <si>
    <t xml:space="preserve"> 债务还本支出</t>
  </si>
  <si>
    <t xml:space="preserve">  国内债务还本</t>
  </si>
  <si>
    <t xml:space="preserve"> 转移性支出</t>
  </si>
  <si>
    <t xml:space="preserve"> 上下级政府间转移性支出</t>
  </si>
  <si>
    <t>预备费及预留</t>
  </si>
  <si>
    <t xml:space="preserve">  预留</t>
  </si>
  <si>
    <t xml:space="preserve">   宁河区政府性基金预算收入明细表</t>
  </si>
  <si>
    <t>表四</t>
  </si>
  <si>
    <t>单位：万元</t>
  </si>
  <si>
    <t xml:space="preserve">  2025年预算数</t>
  </si>
  <si>
    <t>政府性基金预算收入合计</t>
  </si>
  <si>
    <t>非税收入</t>
  </si>
  <si>
    <t>政府性基金收入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</si>
  <si>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</si>
  <si>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</si>
  <si>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</si>
  <si>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</si>
  <si>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补缴的土地价款</t>
  </si>
  <si>
    <t xml:space="preserve">  划拨土地收入</t>
  </si>
  <si>
    <t xml:space="preserve">  土地出让政府净收益</t>
  </si>
  <si>
    <t xml:space="preserve">  土地收购整理成本</t>
  </si>
  <si>
    <t xml:space="preserve">  缴纳新增建设用地土地有偿使用费</t>
  </si>
  <si>
    <t xml:space="preserve">  其他土地出让收入</t>
  </si>
  <si>
    <t xml:space="preserve">  城市基础设施配套费收入</t>
  </si>
  <si>
    <t xml:space="preserve">  污水处理费收入</t>
  </si>
  <si>
    <t>专项债券对应项目专项收入</t>
  </si>
  <si>
    <t xml:space="preserve">  国有土地使用权出让金专项债务对应项目专项</t>
  </si>
  <si>
    <t xml:space="preserve">  其他政府性基金专项债务对应项目专项收入</t>
  </si>
  <si>
    <t xml:space="preserve">  加：市转移支付补助等收入</t>
  </si>
  <si>
    <t xml:space="preserve">      新增专项债券转贷收入</t>
  </si>
  <si>
    <t xml:space="preserve">      再融资专项债券转贷收入</t>
  </si>
  <si>
    <t xml:space="preserve">      上年结余收入</t>
  </si>
  <si>
    <t xml:space="preserve">      调入资金</t>
  </si>
  <si>
    <t>政府性基金收入总计</t>
  </si>
  <si>
    <t xml:space="preserve">  宁河区政府性基金预算支出功能分类明细表</t>
  </si>
  <si>
    <t>表五</t>
  </si>
  <si>
    <t xml:space="preserve">                                                                                 单位：万元</t>
  </si>
  <si>
    <t>2024年实际支出数</t>
  </si>
  <si>
    <t xml:space="preserve">    国有土地使用权出让收入安排的支出</t>
  </si>
  <si>
    <t xml:space="preserve">      征地和拆迁补偿支出</t>
  </si>
  <si>
    <t xml:space="preserve">    土地开发支出</t>
  </si>
  <si>
    <t xml:space="preserve">      城市建设支出</t>
  </si>
  <si>
    <t xml:space="preserve">      农村基础设施建设支出</t>
  </si>
  <si>
    <t xml:space="preserve">      土地出让业务支出</t>
  </si>
  <si>
    <t xml:space="preserve">      棚户区改造支出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</si>
  <si>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</si>
  <si>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</si>
  <si>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</si>
  <si>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国有土地收益基金安排的支出</t>
  </si>
  <si>
    <t xml:space="preserve">      土地开发支出</t>
  </si>
  <si>
    <t xml:space="preserve">    城市基础设施配套费安排的支出</t>
  </si>
  <si>
    <t xml:space="preserve">      城市公共设施</t>
  </si>
  <si>
    <t xml:space="preserve">      其他城市基础设施配套费安排的支出</t>
  </si>
  <si>
    <t xml:space="preserve">    超长期特别国债安排的支出</t>
  </si>
  <si>
    <t xml:space="preserve">      城乡社区公共设施</t>
  </si>
  <si>
    <t xml:space="preserve">   超长期特别国债安排的支出</t>
  </si>
  <si>
    <t xml:space="preserve">    制造业</t>
  </si>
  <si>
    <t xml:space="preserve"> 灾害防治及应急管理支出</t>
  </si>
  <si>
    <t xml:space="preserve">   用超长期特别国债收入安排的支出</t>
  </si>
  <si>
    <t xml:space="preserve">     自然灾害恢复重建支出</t>
  </si>
  <si>
    <t xml:space="preserve">    其他政府性基金及对应专项债务收入安排的支出</t>
  </si>
  <si>
    <t xml:space="preserve">      其他地方自行试点项目收益专项债券收入安排的支出</t>
  </si>
  <si>
    <t xml:space="preserve">      其他政府性基金债务收入安排的支出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</si>
  <si>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</si>
  <si>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</si>
  <si>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</si>
  <si>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</si>
  <si>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</si>
  <si>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用于其他社会公益事业的彩票公益金支出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</si>
  <si>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</si>
  <si>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</si>
  <si>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</si>
  <si>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</si>
  <si>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</si>
  <si>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</si>
  <si>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</si>
  <si>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</si>
  <si>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棚户区改造专项债券发行费用支出</t>
  </si>
  <si>
    <t xml:space="preserve">      其他地方自行试点项目收益专项债券发行费用支出</t>
  </si>
  <si>
    <t xml:space="preserve">      其他政府性基金债务发行费用支出</t>
  </si>
  <si>
    <t>政府性基金预算支出合计</t>
  </si>
  <si>
    <t>加：上解支出</t>
  </si>
  <si>
    <t xml:space="preserve">  专项债务还本支出</t>
  </si>
  <si>
    <t>再融资专项债务还本支出</t>
  </si>
  <si>
    <t xml:space="preserve">  政府性基金预算总支出</t>
  </si>
  <si>
    <t xml:space="preserve">  政府性基金预算总收入</t>
  </si>
  <si>
    <t xml:space="preserve">  政府性基金预算结余</t>
  </si>
  <si>
    <t>宁河区政府性基金预算支出经济分类明细表</t>
  </si>
  <si>
    <t>表六</t>
  </si>
  <si>
    <t xml:space="preserve">       单位：万元</t>
  </si>
  <si>
    <t xml:space="preserve"> 政府性基金支出经济分类合计</t>
  </si>
  <si>
    <t xml:space="preserve">    对事业单位经常性补助</t>
  </si>
  <si>
    <t>宁河区国有资本经营预算收入明细表</t>
  </si>
  <si>
    <t>表七</t>
  </si>
  <si>
    <t>预 算 科 目</t>
  </si>
  <si>
    <t>国有资本经营预算收入合计</t>
  </si>
  <si>
    <t>一、利润收入</t>
  </si>
  <si>
    <t>投资服务企业利润收入</t>
  </si>
  <si>
    <t>建筑施工企业利润收入</t>
  </si>
  <si>
    <t>农林牧渔企业利润收入</t>
  </si>
  <si>
    <t>二、产权转让收入</t>
  </si>
  <si>
    <t xml:space="preserve">     加：市级补助收入</t>
  </si>
  <si>
    <t xml:space="preserve">         上年结余收入</t>
  </si>
  <si>
    <t>国有资本经营预算收入总计</t>
  </si>
  <si>
    <t xml:space="preserve">               宁河区国有资本经营预算支出功能分类明细表</t>
  </si>
  <si>
    <t>表八</t>
  </si>
  <si>
    <t xml:space="preserve">  国有资本经营预算支出</t>
  </si>
  <si>
    <t xml:space="preserve">    解决历史遗留问题及改革成本支出</t>
  </si>
  <si>
    <t xml:space="preserve">      国有企业退休人员社会化管理补助支出</t>
  </si>
  <si>
    <t xml:space="preserve">      其他解决历史遗留问题及改革成本支出</t>
  </si>
  <si>
    <t xml:space="preserve">    国有企业资本金注入</t>
  </si>
  <si>
    <t xml:space="preserve">      国有经济结构调整支出</t>
  </si>
  <si>
    <t xml:space="preserve">      支持科技进步支出</t>
  </si>
  <si>
    <t xml:space="preserve">    其他国有资本经营预算支出</t>
  </si>
  <si>
    <t xml:space="preserve">      其他国有资本经营预算支出</t>
  </si>
  <si>
    <t xml:space="preserve">  国有资本经营支出合计</t>
  </si>
  <si>
    <t xml:space="preserve">  上解支出</t>
  </si>
  <si>
    <t>国有资本经营预算总支出</t>
  </si>
  <si>
    <t xml:space="preserve">      国有资本经营预算总收入</t>
  </si>
  <si>
    <t>国有资本经营预算结余</t>
  </si>
  <si>
    <t xml:space="preserve">    宁河区国有资本经营预算支出经济分类明细表</t>
  </si>
  <si>
    <t>表九</t>
  </si>
  <si>
    <t xml:space="preserve">         单位：万元</t>
  </si>
  <si>
    <t>国有资本经营预算支出经济分类合计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</si>
</sst>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name val="宋体"/>
      <charset val="134"/>
    </font>
    <font>
      <sz val="18"/>
      <name val="方正小标宋_GBK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indexed="0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0" fillId="0" borderId="0"/>
    <xf numFmtId="0" fontId="5" fillId="0" borderId="0"/>
  </cellStyleXfs>
  <cellXfs count="1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176" fontId="0" fillId="0" borderId="0" xfId="0" applyNumberForma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51" applyFont="1" applyAlignment="1">
      <alignment horizontal="center"/>
    </xf>
    <xf numFmtId="0" fontId="4" fillId="0" borderId="0" xfId="51" applyFont="1" applyAlignment="1">
      <alignment horizontal="right"/>
    </xf>
    <xf numFmtId="0" fontId="4" fillId="0" borderId="0" xfId="51" applyFont="1" applyAlignme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right"/>
    </xf>
    <xf numFmtId="0" fontId="3" fillId="0" borderId="0" xfId="54" applyFont="1" applyAlignment="1">
      <alignment horizontal="center"/>
    </xf>
    <xf numFmtId="0" fontId="3" fillId="0" borderId="0" xfId="54" applyFont="1" applyAlignment="1">
      <alignment horizontal="right"/>
    </xf>
    <xf numFmtId="0" fontId="6" fillId="0" borderId="0" xfId="49" applyFont="1" applyFill="1" applyAlignment="1">
      <alignment wrapText="1"/>
    </xf>
    <xf numFmtId="0" fontId="6" fillId="0" borderId="0" xfId="49" applyFont="1" applyFill="1" applyAlignment="1">
      <alignment horizontal="right" wrapText="1"/>
    </xf>
    <xf numFmtId="0" fontId="6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right" vertical="center" wrapText="1"/>
    </xf>
    <xf numFmtId="177" fontId="6" fillId="0" borderId="1" xfId="51" applyNumberFormat="1" applyFont="1" applyFill="1" applyBorder="1" applyAlignment="1">
      <alignment horizontal="right" vertical="center" wrapText="1"/>
    </xf>
    <xf numFmtId="0" fontId="7" fillId="0" borderId="1" xfId="54" applyFont="1" applyBorder="1" applyAlignment="1">
      <alignment horizontal="left" vertical="center" wrapText="1" indent="1"/>
    </xf>
    <xf numFmtId="176" fontId="7" fillId="0" borderId="1" xfId="54" applyNumberFormat="1" applyFont="1" applyBorder="1" applyAlignment="1">
      <alignment horizontal="right" vertical="center" wrapText="1"/>
    </xf>
    <xf numFmtId="0" fontId="7" fillId="0" borderId="2" xfId="54" applyFont="1" applyBorder="1" applyAlignment="1">
      <alignment horizontal="left" vertical="center" wrapText="1" indent="1"/>
    </xf>
    <xf numFmtId="176" fontId="7" fillId="0" borderId="2" xfId="54" applyNumberFormat="1" applyFont="1" applyBorder="1" applyAlignment="1">
      <alignment horizontal="right" vertical="center" wrapText="1"/>
    </xf>
    <xf numFmtId="0" fontId="7" fillId="0" borderId="3" xfId="54" applyFont="1" applyBorder="1" applyAlignment="1">
      <alignment horizontal="left" vertical="center" wrapText="1" indent="1"/>
    </xf>
    <xf numFmtId="176" fontId="7" fillId="0" borderId="3" xfId="54" applyNumberFormat="1" applyFont="1" applyBorder="1" applyAlignment="1">
      <alignment horizontal="right" vertical="center" wrapText="1"/>
    </xf>
    <xf numFmtId="0" fontId="7" fillId="0" borderId="4" xfId="54" applyFont="1" applyBorder="1" applyAlignment="1">
      <alignment horizontal="left" vertical="center" wrapText="1" indent="1"/>
    </xf>
    <xf numFmtId="176" fontId="7" fillId="0" borderId="4" xfId="54" applyNumberFormat="1" applyFont="1" applyBorder="1" applyAlignment="1">
      <alignment horizontal="right" vertical="center" wrapText="1"/>
    </xf>
    <xf numFmtId="0" fontId="7" fillId="0" borderId="4" xfId="54" applyFont="1" applyBorder="1" applyAlignment="1">
      <alignment horizontal="right" vertical="center" wrapText="1"/>
    </xf>
    <xf numFmtId="0" fontId="7" fillId="0" borderId="1" xfId="54" applyFont="1" applyBorder="1" applyAlignment="1">
      <alignment horizontal="right" vertical="center" wrapText="1"/>
    </xf>
    <xf numFmtId="176" fontId="0" fillId="0" borderId="0" xfId="0" applyNumberFormat="1">
      <alignment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left" vertical="center"/>
    </xf>
    <xf numFmtId="176" fontId="2" fillId="0" borderId="1" xfId="0" applyNumberFormat="1" applyFont="1" applyBorder="1">
      <alignment vertical="center"/>
    </xf>
    <xf numFmtId="0" fontId="8" fillId="0" borderId="1" xfId="0" applyNumberFormat="1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176" fontId="9" fillId="0" borderId="1" xfId="0" applyNumberFormat="1" applyFont="1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0" xfId="52" applyProtection="1">
      <alignment vertical="center"/>
      <protection locked="0"/>
    </xf>
    <xf numFmtId="0" fontId="6" fillId="0" borderId="0" xfId="52" applyFont="1" applyAlignment="1" applyProtection="1">
      <alignment vertical="center"/>
      <protection locked="0"/>
    </xf>
    <xf numFmtId="0" fontId="3" fillId="0" borderId="0" xfId="52" applyFont="1" applyBorder="1" applyAlignment="1" applyProtection="1">
      <alignment horizontal="center" vertical="center"/>
      <protection locked="0"/>
    </xf>
    <xf numFmtId="0" fontId="3" fillId="0" borderId="0" xfId="52" applyFont="1" applyBorder="1" applyAlignment="1" applyProtection="1">
      <alignment vertical="center"/>
      <protection locked="0"/>
    </xf>
    <xf numFmtId="0" fontId="6" fillId="0" borderId="0" xfId="52" applyFont="1" applyBorder="1" applyAlignment="1" applyProtection="1">
      <alignment vertical="center"/>
      <protection locked="0"/>
    </xf>
    <xf numFmtId="0" fontId="6" fillId="0" borderId="0" xfId="52" applyFont="1" applyBorder="1" applyAlignment="1" applyProtection="1">
      <protection locked="0"/>
    </xf>
    <xf numFmtId="0" fontId="6" fillId="0" borderId="0" xfId="52" applyFont="1" applyAlignment="1" applyProtection="1">
      <alignment horizontal="right" vertical="center"/>
      <protection locked="0"/>
    </xf>
    <xf numFmtId="176" fontId="6" fillId="0" borderId="1" xfId="51" applyNumberFormat="1" applyFont="1" applyFill="1" applyBorder="1" applyAlignment="1">
      <alignment horizontal="center" vertical="center"/>
    </xf>
    <xf numFmtId="176" fontId="6" fillId="0" borderId="1" xfId="51" applyNumberFormat="1" applyFont="1" applyFill="1" applyBorder="1" applyAlignment="1">
      <alignment horizontal="center" vertical="center" wrapText="1"/>
    </xf>
    <xf numFmtId="0" fontId="6" fillId="0" borderId="1" xfId="52" applyFont="1" applyBorder="1" applyProtection="1">
      <alignment vertical="center"/>
      <protection locked="0"/>
    </xf>
    <xf numFmtId="176" fontId="6" fillId="0" borderId="1" xfId="51" applyNumberFormat="1" applyFont="1" applyFill="1" applyBorder="1" applyAlignment="1">
      <alignment horizontal="left" vertical="center"/>
    </xf>
    <xf numFmtId="3" fontId="6" fillId="0" borderId="1" xfId="52" applyNumberFormat="1" applyFont="1" applyFill="1" applyBorder="1" applyAlignment="1" applyProtection="1">
      <alignment vertical="center"/>
    </xf>
    <xf numFmtId="176" fontId="6" fillId="0" borderId="1" xfId="51" applyNumberFormat="1" applyFont="1" applyFill="1" applyBorder="1" applyAlignment="1">
      <alignment horizontal="left" vertical="center" indent="1"/>
    </xf>
    <xf numFmtId="0" fontId="6" fillId="0" borderId="1" xfId="52" applyFont="1" applyBorder="1" applyAlignment="1" applyProtection="1">
      <alignment horizontal="left" vertical="center" indent="1"/>
      <protection locked="0"/>
    </xf>
    <xf numFmtId="0" fontId="6" fillId="0" borderId="1" xfId="52" applyFont="1" applyBorder="1" applyAlignment="1" applyProtection="1">
      <alignment horizontal="left" vertical="center" indent="2"/>
      <protection locked="0"/>
    </xf>
    <xf numFmtId="0" fontId="6" fillId="0" borderId="1" xfId="52" applyFont="1" applyFill="1" applyBorder="1" applyAlignment="1" applyProtection="1">
      <alignment horizontal="left" vertical="center" indent="2"/>
      <protection locked="0"/>
    </xf>
    <xf numFmtId="0" fontId="6" fillId="0" borderId="4" xfId="52" applyFont="1" applyBorder="1" applyAlignment="1" applyProtection="1">
      <alignment horizontal="left" vertical="center" indent="1"/>
      <protection locked="0"/>
    </xf>
    <xf numFmtId="3" fontId="6" fillId="0" borderId="4" xfId="52" applyNumberFormat="1" applyFont="1" applyFill="1" applyBorder="1" applyAlignment="1" applyProtection="1">
      <alignment vertical="center"/>
    </xf>
    <xf numFmtId="0" fontId="6" fillId="0" borderId="3" xfId="52" applyFont="1" applyBorder="1" applyProtection="1">
      <alignment vertical="center"/>
      <protection locked="0"/>
    </xf>
    <xf numFmtId="0" fontId="6" fillId="0" borderId="5" xfId="52" applyFont="1" applyBorder="1" applyAlignment="1" applyProtection="1">
      <alignment vertical="center"/>
      <protection locked="0"/>
    </xf>
    <xf numFmtId="3" fontId="6" fillId="0" borderId="5" xfId="52" applyNumberFormat="1" applyFont="1" applyFill="1" applyBorder="1" applyAlignment="1" applyProtection="1">
      <alignment vertical="center"/>
    </xf>
    <xf numFmtId="0" fontId="6" fillId="0" borderId="4" xfId="52" applyFont="1" applyBorder="1" applyProtection="1">
      <alignment vertical="center"/>
      <protection locked="0"/>
    </xf>
    <xf numFmtId="0" fontId="6" fillId="0" borderId="1" xfId="52" applyFont="1" applyBorder="1" applyAlignment="1" applyProtection="1">
      <alignment vertical="center"/>
      <protection locked="0"/>
    </xf>
    <xf numFmtId="176" fontId="6" fillId="0" borderId="1" xfId="52" applyNumberFormat="1" applyFont="1" applyBorder="1" applyProtection="1">
      <alignment vertical="center"/>
      <protection locked="0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176" fontId="0" fillId="0" borderId="0" xfId="0" applyNumberFormat="1" applyFill="1" applyAlignment="1">
      <alignment horizontal="right" vertical="center"/>
    </xf>
    <xf numFmtId="0" fontId="3" fillId="0" borderId="0" xfId="51" applyFont="1" applyFill="1" applyAlignment="1">
      <alignment horizontal="center"/>
    </xf>
    <xf numFmtId="0" fontId="4" fillId="0" borderId="0" xfId="51" applyFont="1" applyFill="1" applyAlignment="1">
      <alignment horizontal="right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horizontal="right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5" fillId="0" borderId="0" xfId="51" applyFont="1" applyFill="1" applyBorder="1" applyAlignment="1">
      <alignment horizontal="left"/>
    </xf>
    <xf numFmtId="0" fontId="6" fillId="0" borderId="0" xfId="51" applyFont="1" applyFill="1" applyBorder="1" applyAlignment="1">
      <alignment vertical="center"/>
    </xf>
    <xf numFmtId="0" fontId="6" fillId="0" borderId="0" xfId="51" applyFont="1" applyFill="1" applyBorder="1" applyAlignment="1"/>
    <xf numFmtId="0" fontId="5" fillId="0" borderId="0" xfId="51" applyFont="1" applyFill="1" applyBorder="1" applyAlignment="1">
      <alignment vertical="center"/>
    </xf>
    <xf numFmtId="0" fontId="3" fillId="0" borderId="0" xfId="51" applyFont="1" applyFill="1" applyBorder="1" applyAlignment="1">
      <alignment horizontal="center" vertical="center"/>
    </xf>
    <xf numFmtId="0" fontId="3" fillId="0" borderId="0" xfId="51" applyFont="1" applyFill="1" applyBorder="1" applyAlignment="1">
      <alignment vertical="center"/>
    </xf>
    <xf numFmtId="0" fontId="6" fillId="0" borderId="0" xfId="51" applyFont="1" applyFill="1" applyBorder="1" applyAlignment="1">
      <alignment horizontal="left" vertical="center"/>
    </xf>
    <xf numFmtId="177" fontId="6" fillId="0" borderId="0" xfId="51" applyNumberFormat="1" applyFont="1" applyFill="1" applyBorder="1" applyAlignment="1">
      <alignment horizontal="right" vertical="center"/>
    </xf>
    <xf numFmtId="41" fontId="6" fillId="0" borderId="1" xfId="51" applyNumberFormat="1" applyFont="1" applyFill="1" applyBorder="1" applyAlignment="1">
      <alignment vertical="center"/>
    </xf>
    <xf numFmtId="176" fontId="6" fillId="0" borderId="2" xfId="51" applyNumberFormat="1" applyFont="1" applyFill="1" applyBorder="1" applyAlignment="1">
      <alignment horizontal="left" vertical="center"/>
    </xf>
    <xf numFmtId="41" fontId="6" fillId="0" borderId="2" xfId="51" applyNumberFormat="1" applyFont="1" applyFill="1" applyBorder="1" applyAlignment="1">
      <alignment vertical="center"/>
    </xf>
    <xf numFmtId="176" fontId="6" fillId="0" borderId="5" xfId="51" applyNumberFormat="1" applyFont="1" applyFill="1" applyBorder="1" applyAlignment="1">
      <alignment horizontal="left" vertical="center"/>
    </xf>
    <xf numFmtId="41" fontId="6" fillId="0" borderId="5" xfId="51" applyNumberFormat="1" applyFont="1" applyFill="1" applyBorder="1" applyAlignment="1">
      <alignment vertical="center"/>
    </xf>
    <xf numFmtId="41" fontId="6" fillId="0" borderId="4" xfId="51" applyNumberFormat="1" applyFont="1" applyFill="1" applyBorder="1" applyAlignment="1">
      <alignment vertical="center"/>
    </xf>
    <xf numFmtId="41" fontId="5" fillId="0" borderId="0" xfId="51" applyNumberFormat="1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（20091202）人代会附表-表样 2 2 2" xfId="49"/>
    <cellStyle name="常规_4月公开数8888" xfId="50"/>
    <cellStyle name="常规_2012年预算报告表（方案二）" xfId="51"/>
    <cellStyle name="常规_4月公开数" xfId="52"/>
    <cellStyle name="常规_（修改后）新科目人代会报表---印刷稿5.8" xfId="53"/>
    <cellStyle name="常规_2014-09-26-关于我市全口径预算编制情况的报告（附表）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Zeros="0" zoomScaleSheetLayoutView="60" topLeftCell="A12" workbookViewId="0">
      <selection activeCell="H21" sqref="H21"/>
    </sheetView>
  </sheetViews>
  <sheetFormatPr defaultColWidth="7.875" defaultRowHeight="14.25" outlineLevelCol="5"/>
  <cols>
    <col min="1" max="1" width="37.375" style="97" customWidth="1"/>
    <col min="2" max="2" width="17.375" style="98" customWidth="1"/>
    <col min="3" max="3" width="17.375" style="99" customWidth="1"/>
    <col min="4" max="4" width="19.125" style="99" customWidth="1"/>
    <col min="5" max="5" width="7.875" style="100"/>
    <col min="6" max="6" width="10.5" style="100"/>
    <col min="7" max="16384" width="7.875" style="100"/>
  </cols>
  <sheetData>
    <row r="1" ht="30" customHeight="1" spans="1:4">
      <c r="A1" s="101" t="s">
        <v>0</v>
      </c>
      <c r="B1" s="102"/>
      <c r="C1" s="102"/>
      <c r="D1" s="102"/>
    </row>
    <row r="2" ht="21" customHeight="1" spans="1:4">
      <c r="A2" s="103" t="s">
        <v>1</v>
      </c>
      <c r="D2" s="104" t="s">
        <v>2</v>
      </c>
    </row>
    <row r="3" ht="21.75" customHeight="1" spans="1:4">
      <c r="A3" s="68" t="s">
        <v>3</v>
      </c>
      <c r="B3" s="69" t="s">
        <v>4</v>
      </c>
      <c r="C3" s="69" t="s">
        <v>5</v>
      </c>
      <c r="D3" s="69" t="s">
        <v>6</v>
      </c>
    </row>
    <row r="4" ht="21.75" customHeight="1" spans="1:4">
      <c r="A4" s="71" t="s">
        <v>7</v>
      </c>
      <c r="B4" s="105">
        <f>B5+B20</f>
        <v>357000</v>
      </c>
      <c r="C4" s="105">
        <f>C5+C20</f>
        <v>329584</v>
      </c>
      <c r="D4" s="105">
        <f>D5+D20</f>
        <v>250000</v>
      </c>
    </row>
    <row r="5" ht="21.75" customHeight="1" spans="1:4">
      <c r="A5" s="71" t="s">
        <v>8</v>
      </c>
      <c r="B5" s="105">
        <f>SUM(B6:B19)</f>
        <v>110000</v>
      </c>
      <c r="C5" s="105">
        <f>SUM(C6:C19)</f>
        <v>112022</v>
      </c>
      <c r="D5" s="105">
        <f>SUM(D6:D19)</f>
        <v>120000</v>
      </c>
    </row>
    <row r="6" ht="21.75" customHeight="1" spans="1:4">
      <c r="A6" s="71" t="s">
        <v>9</v>
      </c>
      <c r="B6" s="105">
        <v>47470</v>
      </c>
      <c r="C6" s="105">
        <v>33380</v>
      </c>
      <c r="D6" s="105">
        <v>35590</v>
      </c>
    </row>
    <row r="7" ht="21.75" customHeight="1" spans="1:4">
      <c r="A7" s="71" t="s">
        <v>10</v>
      </c>
      <c r="B7" s="105">
        <v>10000</v>
      </c>
      <c r="C7" s="105">
        <v>16061</v>
      </c>
      <c r="D7" s="105">
        <v>18300</v>
      </c>
    </row>
    <row r="8" ht="21" customHeight="1" spans="1:4">
      <c r="A8" s="71" t="s">
        <v>11</v>
      </c>
      <c r="B8" s="105">
        <v>2500</v>
      </c>
      <c r="C8" s="105">
        <v>2933</v>
      </c>
      <c r="D8" s="105">
        <v>3100</v>
      </c>
    </row>
    <row r="9" ht="21.75" customHeight="1" spans="1:4">
      <c r="A9" s="71" t="s">
        <v>12</v>
      </c>
      <c r="B9" s="105">
        <v>1250</v>
      </c>
      <c r="C9" s="105">
        <v>1316</v>
      </c>
      <c r="D9" s="105">
        <v>2800</v>
      </c>
    </row>
    <row r="10" ht="21.75" customHeight="1" spans="1:4">
      <c r="A10" s="71" t="s">
        <v>13</v>
      </c>
      <c r="B10" s="105">
        <v>13084</v>
      </c>
      <c r="C10" s="105">
        <v>10820</v>
      </c>
      <c r="D10" s="105">
        <v>11930</v>
      </c>
    </row>
    <row r="11" ht="21.75" customHeight="1" spans="1:4">
      <c r="A11" s="71" t="s">
        <v>14</v>
      </c>
      <c r="B11" s="105">
        <v>13528</v>
      </c>
      <c r="C11" s="105">
        <v>14886</v>
      </c>
      <c r="D11" s="105">
        <v>16780</v>
      </c>
    </row>
    <row r="12" ht="21.75" customHeight="1" spans="1:4">
      <c r="A12" s="71" t="s">
        <v>15</v>
      </c>
      <c r="B12" s="105">
        <v>8500</v>
      </c>
      <c r="C12" s="105">
        <v>8402</v>
      </c>
      <c r="D12" s="105">
        <v>9500</v>
      </c>
    </row>
    <row r="13" ht="21.75" customHeight="1" spans="1:4">
      <c r="A13" s="71" t="s">
        <v>16</v>
      </c>
      <c r="B13" s="105">
        <v>3412</v>
      </c>
      <c r="C13" s="105">
        <v>3381</v>
      </c>
      <c r="D13" s="105">
        <v>3970</v>
      </c>
    </row>
    <row r="14" ht="21.75" customHeight="1" spans="1:4">
      <c r="A14" s="71" t="s">
        <v>17</v>
      </c>
      <c r="B14" s="105">
        <v>3500</v>
      </c>
      <c r="C14" s="105">
        <v>5410</v>
      </c>
      <c r="D14" s="105">
        <v>6500</v>
      </c>
    </row>
    <row r="15" ht="21.75" customHeight="1" spans="1:4">
      <c r="A15" s="71" t="s">
        <v>18</v>
      </c>
      <c r="B15" s="105">
        <v>80</v>
      </c>
      <c r="C15" s="105">
        <v>3780</v>
      </c>
      <c r="D15" s="105">
        <v>120</v>
      </c>
    </row>
    <row r="16" ht="21.75" customHeight="1" spans="1:4">
      <c r="A16" s="71" t="s">
        <v>19</v>
      </c>
      <c r="B16" s="105">
        <v>53</v>
      </c>
      <c r="C16" s="105">
        <v>1216</v>
      </c>
      <c r="D16" s="105">
        <v>1400</v>
      </c>
    </row>
    <row r="17" ht="21.75" customHeight="1" spans="1:6">
      <c r="A17" s="71" t="s">
        <v>20</v>
      </c>
      <c r="B17" s="105">
        <v>5500</v>
      </c>
      <c r="C17" s="105">
        <v>8394</v>
      </c>
      <c r="D17" s="105">
        <v>8560</v>
      </c>
    </row>
    <row r="18" ht="21.75" customHeight="1" spans="1:6">
      <c r="A18" s="71" t="s">
        <v>21</v>
      </c>
      <c r="B18" s="105">
        <v>1123</v>
      </c>
      <c r="C18" s="105">
        <v>2043</v>
      </c>
      <c r="D18" s="105">
        <v>1450</v>
      </c>
    </row>
    <row r="19" ht="21.75" customHeight="1" spans="1:6">
      <c r="A19" s="71" t="s">
        <v>22</v>
      </c>
      <c r="B19" s="105"/>
      <c r="C19" s="105"/>
      <c r="D19" s="105"/>
    </row>
    <row r="20" ht="21.75" customHeight="1" spans="1:6">
      <c r="A20" s="71" t="s">
        <v>23</v>
      </c>
      <c r="B20" s="105">
        <f>SUM(B21:B26)</f>
        <v>247000</v>
      </c>
      <c r="C20" s="105">
        <f>SUM(C21:C26)</f>
        <v>217562</v>
      </c>
      <c r="D20" s="105">
        <f>SUM(D21:D26)</f>
        <v>130000</v>
      </c>
    </row>
    <row r="21" ht="21.75" customHeight="1" spans="1:6">
      <c r="A21" s="71" t="s">
        <v>24</v>
      </c>
      <c r="B21" s="105">
        <v>11450</v>
      </c>
      <c r="C21" s="105">
        <v>9966</v>
      </c>
      <c r="D21" s="105">
        <v>7000</v>
      </c>
    </row>
    <row r="22" ht="21.75" customHeight="1" spans="1:6">
      <c r="A22" s="71" t="s">
        <v>25</v>
      </c>
      <c r="B22" s="105">
        <v>2300</v>
      </c>
      <c r="C22" s="105">
        <v>3096</v>
      </c>
      <c r="D22" s="105">
        <v>3000</v>
      </c>
    </row>
    <row r="23" ht="21.75" customHeight="1" spans="1:6">
      <c r="A23" s="71" t="s">
        <v>26</v>
      </c>
      <c r="B23" s="105">
        <v>9050</v>
      </c>
      <c r="C23" s="105">
        <v>9440</v>
      </c>
      <c r="D23" s="105">
        <v>6000</v>
      </c>
    </row>
    <row r="24" ht="21.75" customHeight="1" spans="1:6">
      <c r="A24" s="71" t="s">
        <v>27</v>
      </c>
      <c r="B24" s="105">
        <f>105000+119000</f>
        <v>224000</v>
      </c>
      <c r="C24" s="105">
        <v>195054</v>
      </c>
      <c r="D24" s="105">
        <v>114000</v>
      </c>
    </row>
    <row r="25" ht="21.75" customHeight="1" spans="1:6">
      <c r="A25" s="71" t="s">
        <v>28</v>
      </c>
      <c r="B25" s="105"/>
      <c r="C25" s="105"/>
      <c r="D25" s="105"/>
    </row>
    <row r="26" ht="21.75" customHeight="1" spans="1:6">
      <c r="A26" s="106" t="s">
        <v>29</v>
      </c>
      <c r="B26" s="107">
        <v>200</v>
      </c>
      <c r="C26" s="107">
        <v>6</v>
      </c>
      <c r="D26" s="107"/>
    </row>
    <row r="27" ht="21.75" customHeight="1" spans="1:6">
      <c r="A27" s="108" t="s">
        <v>30</v>
      </c>
      <c r="B27" s="109">
        <f>B4</f>
        <v>357000</v>
      </c>
      <c r="C27" s="109">
        <f>C4</f>
        <v>329584</v>
      </c>
      <c r="D27" s="109">
        <f>D4</f>
        <v>250000</v>
      </c>
    </row>
    <row r="28" ht="21.75" customHeight="1" spans="1:6">
      <c r="A28" s="71" t="s">
        <v>31</v>
      </c>
      <c r="B28" s="105">
        <v>311806</v>
      </c>
      <c r="C28" s="105">
        <v>311806</v>
      </c>
      <c r="D28" s="110">
        <v>210000</v>
      </c>
    </row>
    <row r="29" ht="21.75" customHeight="1" spans="1:6">
      <c r="A29" s="71" t="s">
        <v>32</v>
      </c>
      <c r="B29" s="105">
        <f>100729</f>
        <v>100729</v>
      </c>
      <c r="C29" s="105">
        <v>100729</v>
      </c>
      <c r="D29" s="110"/>
    </row>
    <row r="30" ht="21.75" customHeight="1" spans="1:6">
      <c r="A30" s="71" t="s">
        <v>33</v>
      </c>
      <c r="B30" s="105">
        <f>205900</f>
        <v>205900</v>
      </c>
      <c r="C30" s="105">
        <v>205900</v>
      </c>
      <c r="D30" s="110"/>
    </row>
    <row r="31" ht="21.75" customHeight="1" spans="1:6">
      <c r="A31" s="71" t="s">
        <v>34</v>
      </c>
      <c r="B31" s="105">
        <v>67072</v>
      </c>
      <c r="C31" s="105">
        <v>67072</v>
      </c>
      <c r="D31" s="110">
        <v>53838</v>
      </c>
    </row>
    <row r="32" ht="21.75" customHeight="1" spans="1:6">
      <c r="A32" s="71" t="s">
        <v>35</v>
      </c>
      <c r="B32" s="105">
        <f>12800+4143+93300+54780+4500</f>
        <v>169523</v>
      </c>
      <c r="C32" s="105">
        <f>12800+4143+93300</f>
        <v>110243</v>
      </c>
      <c r="D32" s="110">
        <f>126718+13525-6438</f>
        <v>133805</v>
      </c>
      <c r="F32" s="111"/>
    </row>
    <row r="33" ht="21.75" customHeight="1" spans="1:4">
      <c r="A33" s="71" t="s">
        <v>36</v>
      </c>
      <c r="B33" s="105">
        <v>2670</v>
      </c>
      <c r="C33" s="105">
        <v>2670</v>
      </c>
      <c r="D33" s="107">
        <v>14800</v>
      </c>
    </row>
    <row r="34" ht="21.75" customHeight="1" spans="1:4">
      <c r="A34" s="71" t="s">
        <v>37</v>
      </c>
      <c r="B34" s="105"/>
      <c r="C34" s="105"/>
      <c r="D34" s="107"/>
    </row>
    <row r="35" ht="21.75" customHeight="1" spans="1:4">
      <c r="A35" s="71" t="s">
        <v>38</v>
      </c>
      <c r="B35" s="105">
        <f>SUM(B27:B34)</f>
        <v>1214700</v>
      </c>
      <c r="C35" s="105">
        <f>SUM(C27:C34)</f>
        <v>1128004</v>
      </c>
      <c r="D35" s="105">
        <f>SUM(D27:D34)</f>
        <v>662443</v>
      </c>
    </row>
  </sheetData>
  <mergeCells count="1">
    <mergeCell ref="A1:D1"/>
  </mergeCells>
  <printOptions horizontalCentered="1"/>
  <pageMargins left="0.85" right="0.75" top="0.74" bottom="0.7" header="0.51" footer="0.51"/>
  <pageSetup paperSize="9" scale="91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425"/>
  <sheetViews>
    <sheetView zoomScale="133" zoomScaleNormal="133" topLeftCell="A394" workbookViewId="0">
      <selection activeCell="A410" sqref="$A410:$XFD410"/>
    </sheetView>
  </sheetViews>
  <sheetFormatPr defaultColWidth="9" defaultRowHeight="18" customHeight="1" outlineLevelCol="4"/>
  <cols>
    <col min="1" max="1" width="16.375" style="87" customWidth="1"/>
    <col min="2" max="2" width="44.375" style="86" customWidth="1"/>
    <col min="3" max="3" width="18.75" style="88" customWidth="1"/>
    <col min="4" max="4" width="16.125" style="88" customWidth="1"/>
    <col min="5" max="5" width="19.5" style="88" customWidth="1"/>
    <col min="6" max="16371" width="9" style="86"/>
  </cols>
  <sheetData>
    <row r="2" customHeight="1" spans="1:5">
      <c r="B2" s="89" t="s">
        <v>39</v>
      </c>
      <c r="C2" s="90"/>
      <c r="D2" s="90"/>
      <c r="E2" s="90"/>
    </row>
    <row r="3" customHeight="1" spans="1:5">
      <c r="A3" s="91" t="s">
        <v>40</v>
      </c>
      <c r="B3" s="92"/>
      <c r="C3" s="93"/>
      <c r="D3" s="93"/>
      <c r="E3" s="93" t="s">
        <v>41</v>
      </c>
    </row>
    <row r="4" s="85" customFormat="1" customHeight="1" spans="1:5">
      <c r="A4" s="57" t="s">
        <v>42</v>
      </c>
      <c r="B4" s="57" t="s">
        <v>43</v>
      </c>
      <c r="C4" s="94" t="s">
        <v>44</v>
      </c>
      <c r="D4" s="94" t="s">
        <v>45</v>
      </c>
      <c r="E4" s="94" t="s">
        <v>6</v>
      </c>
    </row>
    <row r="5" customHeight="1" spans="1:5">
      <c r="A5" s="95">
        <v>201</v>
      </c>
      <c r="B5" s="96" t="s">
        <v>46</v>
      </c>
      <c r="C5" s="94">
        <f>C6+C10+C12+C17+C20+C26+C29+C32+C34+C36+C40+C42+C45+C47+C51+C55+C59+C61+C65+C67+C77+C79+C81</f>
        <v>79733.106095</v>
      </c>
      <c r="D5" s="94">
        <f>D6+D10+D12+D17+D20+D26+D29+D32+D34+D36+D40+D42+D45+D47+D51+D55+D59+D61+D65+D67+D77+D79+D81</f>
        <v>79733.106095</v>
      </c>
      <c r="E5" s="94">
        <f>E6+E10+E12+E17+E20+E26+E29+E32+E34+E36+E40+E42+E45+E47+E51+E55+E59+E61+E65+E67+E77+E79+E81</f>
        <v>47556</v>
      </c>
    </row>
    <row r="6" customHeight="1" spans="1:5">
      <c r="A6" s="95">
        <v>20101</v>
      </c>
      <c r="B6" s="96" t="s">
        <v>47</v>
      </c>
      <c r="C6" s="94">
        <f>C7+C8+C9</f>
        <v>1198.002137</v>
      </c>
      <c r="D6" s="94">
        <f>D7+D8+D9</f>
        <v>1198.002137</v>
      </c>
      <c r="E6" s="94">
        <f>E7+E8+E9</f>
        <v>623</v>
      </c>
    </row>
    <row r="7" customHeight="1" spans="1:5">
      <c r="A7" s="95">
        <v>2010101</v>
      </c>
      <c r="B7" s="96" t="s">
        <v>48</v>
      </c>
      <c r="C7" s="94">
        <v>1158.714387</v>
      </c>
      <c r="D7" s="94">
        <v>1158.714387</v>
      </c>
      <c r="E7" s="94">
        <v>623</v>
      </c>
    </row>
    <row r="8" customHeight="1" spans="1:5">
      <c r="A8" s="95">
        <v>2010104</v>
      </c>
      <c r="B8" s="96" t="s">
        <v>49</v>
      </c>
      <c r="C8" s="94">
        <v>22.99016</v>
      </c>
      <c r="D8" s="94">
        <v>22.99016</v>
      </c>
      <c r="E8" s="94"/>
    </row>
    <row r="9" customHeight="1" spans="1:5">
      <c r="A9" s="95">
        <v>2010108</v>
      </c>
      <c r="B9" s="96" t="s">
        <v>50</v>
      </c>
      <c r="C9" s="94">
        <v>16.29759</v>
      </c>
      <c r="D9" s="94">
        <v>16.29759</v>
      </c>
      <c r="E9" s="94"/>
    </row>
    <row r="10" customHeight="1" spans="1:5">
      <c r="A10" s="95">
        <v>20102</v>
      </c>
      <c r="B10" s="96" t="s">
        <v>51</v>
      </c>
      <c r="C10" s="94">
        <f>C11</f>
        <v>1224.102526</v>
      </c>
      <c r="D10" s="94">
        <f>D11</f>
        <v>1224.102526</v>
      </c>
      <c r="E10" s="94">
        <f>E11</f>
        <v>592</v>
      </c>
    </row>
    <row r="11" customHeight="1" spans="1:5">
      <c r="A11" s="95">
        <v>2010201</v>
      </c>
      <c r="B11" s="96" t="s">
        <v>48</v>
      </c>
      <c r="C11" s="94">
        <v>1224.102526</v>
      </c>
      <c r="D11" s="94">
        <v>1224.102526</v>
      </c>
      <c r="E11" s="94">
        <v>592</v>
      </c>
    </row>
    <row r="12" customHeight="1" spans="1:5">
      <c r="A12" s="95">
        <v>20103</v>
      </c>
      <c r="B12" s="96" t="s">
        <v>52</v>
      </c>
      <c r="C12" s="94">
        <f>C13+C14+C15+C16</f>
        <v>50859.508495</v>
      </c>
      <c r="D12" s="94">
        <f>D13+D14+D15+D16</f>
        <v>50859.508495</v>
      </c>
      <c r="E12" s="94">
        <f>E13+E14+E15+E16</f>
        <v>32456</v>
      </c>
    </row>
    <row r="13" customHeight="1" spans="1:5">
      <c r="A13" s="95">
        <v>2010301</v>
      </c>
      <c r="B13" s="96" t="s">
        <v>48</v>
      </c>
      <c r="C13" s="94">
        <v>36464.899645</v>
      </c>
      <c r="D13" s="94">
        <v>36464.899645</v>
      </c>
      <c r="E13" s="94">
        <v>20491</v>
      </c>
    </row>
    <row r="14" customHeight="1" spans="1:5">
      <c r="A14" s="95">
        <v>2010303</v>
      </c>
      <c r="B14" s="96" t="s">
        <v>53</v>
      </c>
      <c r="C14" s="94">
        <v>1047.8147</v>
      </c>
      <c r="D14" s="94">
        <v>1047.8147</v>
      </c>
      <c r="E14" s="94"/>
    </row>
    <row r="15" customHeight="1" spans="1:5">
      <c r="A15" s="95">
        <v>2010350</v>
      </c>
      <c r="B15" s="96" t="s">
        <v>54</v>
      </c>
      <c r="C15" s="94">
        <v>11300.396028</v>
      </c>
      <c r="D15" s="94">
        <v>11300.396028</v>
      </c>
      <c r="E15" s="94">
        <v>10632</v>
      </c>
    </row>
    <row r="16" s="86" customFormat="1" customHeight="1" spans="1:5">
      <c r="A16" s="95">
        <v>2010399</v>
      </c>
      <c r="B16" s="96" t="s">
        <v>55</v>
      </c>
      <c r="C16" s="94">
        <v>2046.398122</v>
      </c>
      <c r="D16" s="94">
        <v>2046.398122</v>
      </c>
      <c r="E16" s="94">
        <v>1333</v>
      </c>
    </row>
    <row r="17" customHeight="1" spans="1:5">
      <c r="A17" s="95">
        <v>20104</v>
      </c>
      <c r="B17" s="96" t="s">
        <v>56</v>
      </c>
      <c r="C17" s="94">
        <f>C18+C19</f>
        <v>1423.487016</v>
      </c>
      <c r="D17" s="94">
        <f>D18+D19</f>
        <v>1423.487016</v>
      </c>
      <c r="E17" s="94">
        <f>E18+E19</f>
        <v>862</v>
      </c>
    </row>
    <row r="18" customHeight="1" spans="1:5">
      <c r="A18" s="95">
        <v>2010401</v>
      </c>
      <c r="B18" s="96" t="s">
        <v>48</v>
      </c>
      <c r="C18" s="94">
        <v>1274.057781</v>
      </c>
      <c r="D18" s="94">
        <v>1274.057781</v>
      </c>
      <c r="E18" s="94">
        <v>761</v>
      </c>
    </row>
    <row r="19" customHeight="1" spans="1:5">
      <c r="A19" s="95">
        <v>2010408</v>
      </c>
      <c r="B19" s="96" t="s">
        <v>57</v>
      </c>
      <c r="C19" s="94">
        <v>149.429235</v>
      </c>
      <c r="D19" s="94">
        <v>149.429235</v>
      </c>
      <c r="E19" s="94">
        <v>101</v>
      </c>
    </row>
    <row r="20" customHeight="1" spans="1:5">
      <c r="A20" s="95">
        <v>20105</v>
      </c>
      <c r="B20" s="96" t="s">
        <v>58</v>
      </c>
      <c r="C20" s="94">
        <f>C21+C22+C23+C24+C25</f>
        <v>874.276791</v>
      </c>
      <c r="D20" s="94">
        <f>D21+D22+D23+D24+D25</f>
        <v>874.276791</v>
      </c>
      <c r="E20" s="94">
        <f>E21+E22+E23+E24+E25</f>
        <v>459</v>
      </c>
    </row>
    <row r="21" customHeight="1" spans="1:5">
      <c r="A21" s="95">
        <v>2010501</v>
      </c>
      <c r="B21" s="96" t="s">
        <v>48</v>
      </c>
      <c r="C21" s="94">
        <v>725.686816</v>
      </c>
      <c r="D21" s="94">
        <v>725.686816</v>
      </c>
      <c r="E21" s="94">
        <v>375</v>
      </c>
    </row>
    <row r="22" customHeight="1" spans="1:5">
      <c r="A22" s="95">
        <v>2010505</v>
      </c>
      <c r="B22" s="96" t="s">
        <v>59</v>
      </c>
      <c r="C22" s="94">
        <v>2.99629</v>
      </c>
      <c r="D22" s="94">
        <v>2.99629</v>
      </c>
      <c r="E22" s="94"/>
    </row>
    <row r="23" customHeight="1" spans="1:5">
      <c r="A23" s="95">
        <v>2010507</v>
      </c>
      <c r="B23" s="96" t="s">
        <v>60</v>
      </c>
      <c r="C23" s="94">
        <v>61.490474</v>
      </c>
      <c r="D23" s="94">
        <v>61.490474</v>
      </c>
      <c r="E23" s="94"/>
    </row>
    <row r="24" customHeight="1" spans="1:5">
      <c r="A24" s="95">
        <v>2010508</v>
      </c>
      <c r="B24" s="96" t="s">
        <v>61</v>
      </c>
      <c r="C24" s="94">
        <v>18.1632</v>
      </c>
      <c r="D24" s="94">
        <v>18.1632</v>
      </c>
      <c r="E24" s="94"/>
    </row>
    <row r="25" customHeight="1" spans="1:5">
      <c r="A25" s="95">
        <v>2010550</v>
      </c>
      <c r="B25" s="96" t="s">
        <v>54</v>
      </c>
      <c r="C25" s="94">
        <v>65.940011</v>
      </c>
      <c r="D25" s="94">
        <v>65.940011</v>
      </c>
      <c r="E25" s="94">
        <v>84</v>
      </c>
    </row>
    <row r="26" customHeight="1" spans="1:5">
      <c r="A26" s="95">
        <v>20106</v>
      </c>
      <c r="B26" s="96" t="s">
        <v>62</v>
      </c>
      <c r="C26" s="94">
        <f>C27+C28</f>
        <v>2619.374714</v>
      </c>
      <c r="D26" s="94">
        <f>D27+D28</f>
        <v>2619.374714</v>
      </c>
      <c r="E26" s="94">
        <f>E27+E28</f>
        <v>1042</v>
      </c>
    </row>
    <row r="27" customHeight="1" spans="1:5">
      <c r="A27" s="95">
        <v>2010601</v>
      </c>
      <c r="B27" s="96" t="s">
        <v>48</v>
      </c>
      <c r="C27" s="94">
        <v>2145.702976</v>
      </c>
      <c r="D27" s="94">
        <v>2145.702976</v>
      </c>
      <c r="E27" s="94">
        <v>548</v>
      </c>
    </row>
    <row r="28" customHeight="1" spans="1:5">
      <c r="A28" s="95">
        <v>2010650</v>
      </c>
      <c r="B28" s="96" t="s">
        <v>54</v>
      </c>
      <c r="C28" s="94">
        <v>473.671738</v>
      </c>
      <c r="D28" s="94">
        <v>473.671738</v>
      </c>
      <c r="E28" s="94">
        <v>494</v>
      </c>
    </row>
    <row r="29" customHeight="1" spans="1:5">
      <c r="A29" s="95">
        <v>20107</v>
      </c>
      <c r="B29" s="96" t="s">
        <v>63</v>
      </c>
      <c r="C29" s="94">
        <f>C30+C31</f>
        <v>743.781582</v>
      </c>
      <c r="D29" s="94">
        <f>D30+D31</f>
        <v>743.781582</v>
      </c>
      <c r="E29" s="94"/>
    </row>
    <row r="30" customHeight="1" spans="1:5">
      <c r="A30" s="95">
        <v>2010701</v>
      </c>
      <c r="B30" s="96" t="s">
        <v>48</v>
      </c>
      <c r="C30" s="94">
        <v>543.781582</v>
      </c>
      <c r="D30" s="94">
        <v>543.781582</v>
      </c>
      <c r="E30" s="94"/>
    </row>
    <row r="31" customHeight="1" spans="1:5">
      <c r="A31" s="95">
        <v>2010710</v>
      </c>
      <c r="B31" s="96" t="s">
        <v>64</v>
      </c>
      <c r="C31" s="94">
        <v>200</v>
      </c>
      <c r="D31" s="94">
        <v>200</v>
      </c>
      <c r="E31" s="94"/>
    </row>
    <row r="32" customHeight="1" spans="1:5">
      <c r="A32" s="95">
        <v>20108</v>
      </c>
      <c r="B32" s="96" t="s">
        <v>65</v>
      </c>
      <c r="C32" s="94">
        <f>C33</f>
        <v>925.689011</v>
      </c>
      <c r="D32" s="94">
        <f>D33</f>
        <v>925.689011</v>
      </c>
      <c r="E32" s="94">
        <f>E33</f>
        <v>500</v>
      </c>
    </row>
    <row r="33" customHeight="1" spans="1:5">
      <c r="A33" s="95">
        <v>2010801</v>
      </c>
      <c r="B33" s="96" t="s">
        <v>48</v>
      </c>
      <c r="C33" s="94">
        <v>925.689011</v>
      </c>
      <c r="D33" s="94">
        <v>925.689011</v>
      </c>
      <c r="E33" s="94">
        <v>500</v>
      </c>
    </row>
    <row r="34" customHeight="1" spans="1:5">
      <c r="A34" s="95">
        <v>20111</v>
      </c>
      <c r="B34" s="96" t="s">
        <v>66</v>
      </c>
      <c r="C34" s="94">
        <f>C35</f>
        <v>3490.583233</v>
      </c>
      <c r="D34" s="94">
        <f>D35</f>
        <v>3490.583233</v>
      </c>
      <c r="E34" s="94">
        <f>E35</f>
        <v>2100</v>
      </c>
    </row>
    <row r="35" customHeight="1" spans="1:5">
      <c r="A35" s="95">
        <v>2011101</v>
      </c>
      <c r="B35" s="96" t="s">
        <v>48</v>
      </c>
      <c r="C35" s="94">
        <v>3490.583233</v>
      </c>
      <c r="D35" s="94">
        <v>3490.583233</v>
      </c>
      <c r="E35" s="94">
        <v>2100</v>
      </c>
    </row>
    <row r="36" customHeight="1" spans="1:5">
      <c r="A36" s="95">
        <v>20113</v>
      </c>
      <c r="B36" s="96" t="s">
        <v>67</v>
      </c>
      <c r="C36" s="94">
        <f>C37+C38+C39</f>
        <v>1062.80075</v>
      </c>
      <c r="D36" s="94">
        <f>D37+D38+D39</f>
        <v>1062.80075</v>
      </c>
      <c r="E36" s="94">
        <f>E37+E38+E39</f>
        <v>534</v>
      </c>
    </row>
    <row r="37" customHeight="1" spans="1:5">
      <c r="A37" s="95">
        <v>2011301</v>
      </c>
      <c r="B37" s="96" t="s">
        <v>48</v>
      </c>
      <c r="C37" s="94">
        <v>1031.463532</v>
      </c>
      <c r="D37" s="94">
        <v>1031.463532</v>
      </c>
      <c r="E37" s="94">
        <v>534</v>
      </c>
    </row>
    <row r="38" customHeight="1" spans="1:5">
      <c r="A38" s="95">
        <v>2011308</v>
      </c>
      <c r="B38" s="96" t="s">
        <v>68</v>
      </c>
      <c r="C38" s="94">
        <v>13.760938</v>
      </c>
      <c r="D38" s="94">
        <v>13.760938</v>
      </c>
      <c r="E38" s="94"/>
    </row>
    <row r="39" customHeight="1" spans="1:5">
      <c r="A39" s="95">
        <v>2011399</v>
      </c>
      <c r="B39" s="96" t="s">
        <v>69</v>
      </c>
      <c r="C39" s="94">
        <v>17.57628</v>
      </c>
      <c r="D39" s="94">
        <v>17.57628</v>
      </c>
      <c r="E39" s="94"/>
    </row>
    <row r="40" customHeight="1" spans="1:5">
      <c r="A40" s="95">
        <v>20123</v>
      </c>
      <c r="B40" s="96" t="s">
        <v>70</v>
      </c>
      <c r="C40" s="94">
        <f>C41</f>
        <v>8.115108</v>
      </c>
      <c r="D40" s="94">
        <f>D41</f>
        <v>8.115108</v>
      </c>
      <c r="E40" s="94"/>
    </row>
    <row r="41" customHeight="1" spans="1:5">
      <c r="A41" s="95">
        <v>2012304</v>
      </c>
      <c r="B41" s="96" t="s">
        <v>71</v>
      </c>
      <c r="C41" s="94">
        <v>8.115108</v>
      </c>
      <c r="D41" s="94">
        <v>8.115108</v>
      </c>
      <c r="E41" s="94"/>
    </row>
    <row r="42" customHeight="1" spans="1:5">
      <c r="A42" s="95">
        <v>20126</v>
      </c>
      <c r="B42" s="96" t="s">
        <v>72</v>
      </c>
      <c r="C42" s="94">
        <f>C43+C44</f>
        <v>598.607811</v>
      </c>
      <c r="D42" s="94">
        <f>D43+D44</f>
        <v>598.607811</v>
      </c>
      <c r="E42" s="94">
        <f>E43+E44</f>
        <v>324</v>
      </c>
    </row>
    <row r="43" customHeight="1" spans="1:5">
      <c r="A43" s="95">
        <v>2012601</v>
      </c>
      <c r="B43" s="96" t="s">
        <v>48</v>
      </c>
      <c r="C43" s="94">
        <v>490.231112</v>
      </c>
      <c r="D43" s="94">
        <v>490.231112</v>
      </c>
      <c r="E43" s="94">
        <v>220</v>
      </c>
    </row>
    <row r="44" customHeight="1" spans="1:5">
      <c r="A44" s="95">
        <v>2012604</v>
      </c>
      <c r="B44" s="96" t="s">
        <v>73</v>
      </c>
      <c r="C44" s="94">
        <v>108.376699</v>
      </c>
      <c r="D44" s="94">
        <v>108.376699</v>
      </c>
      <c r="E44" s="94">
        <v>104</v>
      </c>
    </row>
    <row r="45" customHeight="1" spans="1:5">
      <c r="A45" s="95">
        <v>20128</v>
      </c>
      <c r="B45" s="96" t="s">
        <v>74</v>
      </c>
      <c r="C45" s="94">
        <f>C46</f>
        <v>219.700604</v>
      </c>
      <c r="D45" s="94">
        <f>D46</f>
        <v>219.700604</v>
      </c>
      <c r="E45" s="94">
        <f>E46</f>
        <v>129</v>
      </c>
    </row>
    <row r="46" customHeight="1" spans="1:5">
      <c r="A46" s="95">
        <v>2012801</v>
      </c>
      <c r="B46" s="96" t="s">
        <v>48</v>
      </c>
      <c r="C46" s="94">
        <v>219.700604</v>
      </c>
      <c r="D46" s="94">
        <v>219.700604</v>
      </c>
      <c r="E46" s="94">
        <v>129</v>
      </c>
    </row>
    <row r="47" customHeight="1" spans="1:5">
      <c r="A47" s="95">
        <v>20129</v>
      </c>
      <c r="B47" s="96" t="s">
        <v>75</v>
      </c>
      <c r="C47" s="94">
        <f>C48+C49+C50</f>
        <v>1113.291317</v>
      </c>
      <c r="D47" s="94">
        <f>D48+D49+D50</f>
        <v>1113.291317</v>
      </c>
      <c r="E47" s="94">
        <f>E48+E49+E50</f>
        <v>623</v>
      </c>
    </row>
    <row r="48" customHeight="1" spans="1:5">
      <c r="A48" s="95">
        <v>2012901</v>
      </c>
      <c r="B48" s="96" t="s">
        <v>48</v>
      </c>
      <c r="C48" s="94">
        <v>813.13536</v>
      </c>
      <c r="D48" s="94">
        <v>813.13536</v>
      </c>
      <c r="E48" s="94">
        <v>450</v>
      </c>
    </row>
    <row r="49" customHeight="1" spans="1:5">
      <c r="A49" s="95">
        <v>2012950</v>
      </c>
      <c r="B49" s="96" t="s">
        <v>54</v>
      </c>
      <c r="C49" s="94">
        <v>274.733274</v>
      </c>
      <c r="D49" s="94">
        <v>274.733274</v>
      </c>
      <c r="E49" s="94">
        <v>152</v>
      </c>
    </row>
    <row r="50" customHeight="1" spans="1:5">
      <c r="A50" s="95">
        <v>2012999</v>
      </c>
      <c r="B50" s="96" t="s">
        <v>76</v>
      </c>
      <c r="C50" s="94">
        <v>25.422683</v>
      </c>
      <c r="D50" s="94">
        <v>25.422683</v>
      </c>
      <c r="E50" s="94">
        <v>21</v>
      </c>
    </row>
    <row r="51" customHeight="1" spans="1:5">
      <c r="A51" s="95">
        <v>20131</v>
      </c>
      <c r="B51" s="96" t="s">
        <v>77</v>
      </c>
      <c r="C51" s="94">
        <f>C52+C53+C54</f>
        <v>4539.634092</v>
      </c>
      <c r="D51" s="94">
        <f>D52+D53+D54</f>
        <v>4539.634092</v>
      </c>
      <c r="E51" s="94">
        <f>E52+E53+E54</f>
        <v>2158</v>
      </c>
    </row>
    <row r="52" customHeight="1" spans="1:5">
      <c r="A52" s="95">
        <v>2013101</v>
      </c>
      <c r="B52" s="96" t="s">
        <v>48</v>
      </c>
      <c r="C52" s="94">
        <v>3285.529657</v>
      </c>
      <c r="D52" s="94">
        <v>3285.529657</v>
      </c>
      <c r="E52" s="94">
        <v>1750</v>
      </c>
    </row>
    <row r="53" customHeight="1" spans="1:5">
      <c r="A53" s="95">
        <v>2013105</v>
      </c>
      <c r="B53" s="96" t="s">
        <v>78</v>
      </c>
      <c r="C53" s="94">
        <v>505.227924</v>
      </c>
      <c r="D53" s="94">
        <v>505.227924</v>
      </c>
      <c r="E53" s="94"/>
    </row>
    <row r="54" customHeight="1" spans="1:5">
      <c r="A54" s="95">
        <v>2013150</v>
      </c>
      <c r="B54" s="96" t="s">
        <v>54</v>
      </c>
      <c r="C54" s="94">
        <v>748.876511</v>
      </c>
      <c r="D54" s="94">
        <v>748.876511</v>
      </c>
      <c r="E54" s="94">
        <v>408</v>
      </c>
    </row>
    <row r="55" customHeight="1" spans="1:5">
      <c r="A55" s="95">
        <v>20132</v>
      </c>
      <c r="B55" s="96" t="s">
        <v>79</v>
      </c>
      <c r="C55" s="94">
        <f>C56+C57+C58</f>
        <v>1380.822849</v>
      </c>
      <c r="D55" s="94">
        <f>D56+D57+D58</f>
        <v>1380.822849</v>
      </c>
      <c r="E55" s="94">
        <f>E56+E57+E58</f>
        <v>724</v>
      </c>
    </row>
    <row r="56" customHeight="1" spans="1:5">
      <c r="A56" s="95">
        <v>2013201</v>
      </c>
      <c r="B56" s="96" t="s">
        <v>48</v>
      </c>
      <c r="C56" s="94">
        <v>1054.749587</v>
      </c>
      <c r="D56" s="94">
        <v>1054.749587</v>
      </c>
      <c r="E56" s="94">
        <v>626</v>
      </c>
    </row>
    <row r="57" customHeight="1" spans="1:5">
      <c r="A57" s="95">
        <v>2013250</v>
      </c>
      <c r="B57" s="96" t="s">
        <v>54</v>
      </c>
      <c r="C57" s="94">
        <v>86.53702</v>
      </c>
      <c r="D57" s="94">
        <v>86.53702</v>
      </c>
      <c r="E57" s="94">
        <v>98</v>
      </c>
    </row>
    <row r="58" customHeight="1" spans="1:5">
      <c r="A58" s="95">
        <v>2013299</v>
      </c>
      <c r="B58" s="96" t="s">
        <v>80</v>
      </c>
      <c r="C58" s="94">
        <v>239.536242</v>
      </c>
      <c r="D58" s="94">
        <v>239.536242</v>
      </c>
      <c r="E58" s="94"/>
    </row>
    <row r="59" customHeight="1" spans="1:5">
      <c r="A59" s="95">
        <v>20133</v>
      </c>
      <c r="B59" s="96" t="s">
        <v>81</v>
      </c>
      <c r="C59" s="94">
        <f>C60</f>
        <v>759.400475</v>
      </c>
      <c r="D59" s="94">
        <f>D60</f>
        <v>759.400475</v>
      </c>
      <c r="E59" s="94">
        <f>E60</f>
        <v>257</v>
      </c>
    </row>
    <row r="60" customHeight="1" spans="1:5">
      <c r="A60" s="95">
        <v>2013301</v>
      </c>
      <c r="B60" s="96" t="s">
        <v>48</v>
      </c>
      <c r="C60" s="94">
        <v>759.400475</v>
      </c>
      <c r="D60" s="94">
        <v>759.400475</v>
      </c>
      <c r="E60" s="94">
        <v>257</v>
      </c>
    </row>
    <row r="61" customHeight="1" spans="1:5">
      <c r="A61" s="95">
        <v>20134</v>
      </c>
      <c r="B61" s="96" t="s">
        <v>82</v>
      </c>
      <c r="C61" s="94">
        <f>C62+C63+C64</f>
        <v>462.68532</v>
      </c>
      <c r="D61" s="94">
        <f>D62+D63+D64</f>
        <v>462.68532</v>
      </c>
      <c r="E61" s="94">
        <f>E62+E63+E64</f>
        <v>246</v>
      </c>
    </row>
    <row r="62" customHeight="1" spans="1:5">
      <c r="A62" s="95">
        <v>2013401</v>
      </c>
      <c r="B62" s="96" t="s">
        <v>48</v>
      </c>
      <c r="C62" s="94">
        <v>436.123138</v>
      </c>
      <c r="D62" s="94">
        <v>436.123138</v>
      </c>
      <c r="E62" s="94">
        <v>244</v>
      </c>
    </row>
    <row r="63" customHeight="1" spans="1:5">
      <c r="A63" s="95">
        <v>2013405</v>
      </c>
      <c r="B63" s="96" t="s">
        <v>83</v>
      </c>
      <c r="C63" s="94"/>
      <c r="D63" s="94"/>
      <c r="E63" s="94">
        <v>2</v>
      </c>
    </row>
    <row r="64" customHeight="1" spans="1:5">
      <c r="A64" s="95">
        <v>2013499</v>
      </c>
      <c r="B64" s="96" t="s">
        <v>84</v>
      </c>
      <c r="C64" s="94">
        <v>26.562182</v>
      </c>
      <c r="D64" s="94">
        <v>26.562182</v>
      </c>
      <c r="E64" s="94"/>
    </row>
    <row r="65" customHeight="1" spans="1:5">
      <c r="A65" s="95">
        <v>20137</v>
      </c>
      <c r="B65" s="96" t="s">
        <v>85</v>
      </c>
      <c r="C65" s="94">
        <f>C66</f>
        <v>69.6075</v>
      </c>
      <c r="D65" s="94">
        <f>D66</f>
        <v>69.6075</v>
      </c>
      <c r="E65" s="94"/>
    </row>
    <row r="66" customHeight="1" spans="1:5">
      <c r="A66" s="95">
        <v>2013701</v>
      </c>
      <c r="B66" s="96" t="s">
        <v>48</v>
      </c>
      <c r="C66" s="94">
        <v>69.6075</v>
      </c>
      <c r="D66" s="94">
        <v>69.6075</v>
      </c>
      <c r="E66" s="94"/>
    </row>
    <row r="67" customHeight="1" spans="1:5">
      <c r="A67" s="95">
        <v>20138</v>
      </c>
      <c r="B67" s="96" t="s">
        <v>86</v>
      </c>
      <c r="C67" s="94">
        <f>SUM(C68:C76)</f>
        <v>6008.329799</v>
      </c>
      <c r="D67" s="94">
        <f>SUM(D68:D76)</f>
        <v>6008.329799</v>
      </c>
      <c r="E67" s="94">
        <f>SUM(E68:E76)</f>
        <v>3647</v>
      </c>
    </row>
    <row r="68" customHeight="1" spans="1:5">
      <c r="A68" s="95">
        <v>2013801</v>
      </c>
      <c r="B68" s="96" t="s">
        <v>48</v>
      </c>
      <c r="C68" s="94">
        <v>4952.220125</v>
      </c>
      <c r="D68" s="94">
        <v>4952.220125</v>
      </c>
      <c r="E68" s="94">
        <v>3068</v>
      </c>
    </row>
    <row r="69" customHeight="1" spans="1:5">
      <c r="A69" s="95">
        <v>2013802</v>
      </c>
      <c r="B69" s="96" t="s">
        <v>87</v>
      </c>
      <c r="C69" s="94">
        <v>67.332922</v>
      </c>
      <c r="D69" s="94">
        <v>67.332922</v>
      </c>
      <c r="E69" s="94"/>
    </row>
    <row r="70" customHeight="1" spans="1:5">
      <c r="A70" s="95">
        <v>2013803</v>
      </c>
      <c r="B70" s="96" t="s">
        <v>53</v>
      </c>
      <c r="C70" s="94">
        <v>105.514455</v>
      </c>
      <c r="D70" s="94">
        <v>105.514455</v>
      </c>
      <c r="E70" s="94">
        <v>115</v>
      </c>
    </row>
    <row r="71" customHeight="1" spans="1:5">
      <c r="A71" s="95">
        <v>2013804</v>
      </c>
      <c r="B71" s="96" t="s">
        <v>88</v>
      </c>
      <c r="C71" s="94">
        <v>0.65</v>
      </c>
      <c r="D71" s="94">
        <v>0.65</v>
      </c>
      <c r="E71" s="94"/>
    </row>
    <row r="72" customHeight="1" spans="1:5">
      <c r="A72" s="95">
        <v>2013810</v>
      </c>
      <c r="B72" s="96" t="s">
        <v>89</v>
      </c>
      <c r="C72" s="94">
        <v>25</v>
      </c>
      <c r="D72" s="94">
        <v>25</v>
      </c>
      <c r="E72" s="94"/>
    </row>
    <row r="73" customHeight="1" spans="1:5">
      <c r="A73" s="95">
        <v>2013812</v>
      </c>
      <c r="B73" s="96" t="s">
        <v>90</v>
      </c>
      <c r="C73" s="94">
        <v>15</v>
      </c>
      <c r="D73" s="94">
        <v>15</v>
      </c>
      <c r="E73" s="94"/>
    </row>
    <row r="74" customHeight="1" spans="1:5">
      <c r="A74" s="95">
        <v>2013815</v>
      </c>
      <c r="B74" s="96" t="s">
        <v>91</v>
      </c>
      <c r="C74" s="94">
        <v>5</v>
      </c>
      <c r="D74" s="94">
        <v>5</v>
      </c>
      <c r="E74" s="94"/>
    </row>
    <row r="75" customHeight="1" spans="1:5">
      <c r="A75" s="95">
        <v>2013816</v>
      </c>
      <c r="B75" s="96" t="s">
        <v>92</v>
      </c>
      <c r="C75" s="94">
        <v>107.13</v>
      </c>
      <c r="D75" s="94">
        <v>107.13</v>
      </c>
      <c r="E75" s="94"/>
    </row>
    <row r="76" customHeight="1" spans="1:5">
      <c r="A76" s="95">
        <v>2013850</v>
      </c>
      <c r="B76" s="96" t="s">
        <v>54</v>
      </c>
      <c r="C76" s="94">
        <v>730.482297</v>
      </c>
      <c r="D76" s="94">
        <v>730.482297</v>
      </c>
      <c r="E76" s="94">
        <v>464</v>
      </c>
    </row>
    <row r="77" customHeight="1" spans="1:5">
      <c r="A77" s="95">
        <v>20139</v>
      </c>
      <c r="B77" s="96" t="s">
        <v>93</v>
      </c>
      <c r="C77" s="94">
        <f>C78</f>
        <v>130.404965</v>
      </c>
      <c r="D77" s="94">
        <f>D78</f>
        <v>130.404965</v>
      </c>
      <c r="E77" s="94">
        <f>E78</f>
        <v>233</v>
      </c>
    </row>
    <row r="78" customHeight="1" spans="1:5">
      <c r="A78" s="95">
        <v>2013901</v>
      </c>
      <c r="B78" s="96" t="s">
        <v>48</v>
      </c>
      <c r="C78" s="94">
        <v>130.404965</v>
      </c>
      <c r="D78" s="94">
        <v>130.404965</v>
      </c>
      <c r="E78" s="94">
        <v>233</v>
      </c>
    </row>
    <row r="79" customHeight="1" spans="1:5">
      <c r="A79" s="95">
        <v>20140</v>
      </c>
      <c r="B79" s="96" t="s">
        <v>94</v>
      </c>
      <c r="C79" s="94">
        <f>C80</f>
        <v>20.9</v>
      </c>
      <c r="D79" s="94">
        <f>D80</f>
        <v>20.9</v>
      </c>
      <c r="E79" s="94">
        <f>E80</f>
        <v>20</v>
      </c>
    </row>
    <row r="80" customHeight="1" spans="1:5">
      <c r="A80" s="95">
        <v>2014004</v>
      </c>
      <c r="B80" s="96" t="s">
        <v>95</v>
      </c>
      <c r="C80" s="94">
        <v>20.9</v>
      </c>
      <c r="D80" s="94">
        <v>20.9</v>
      </c>
      <c r="E80" s="94">
        <v>20</v>
      </c>
    </row>
    <row r="81" customHeight="1" spans="1:5">
      <c r="A81" s="95">
        <v>20199</v>
      </c>
      <c r="B81" s="96" t="s">
        <v>96</v>
      </c>
      <c r="C81" s="94"/>
      <c r="D81" s="94"/>
      <c r="E81" s="94">
        <f>E82</f>
        <v>27</v>
      </c>
    </row>
    <row r="82" customHeight="1" spans="1:5">
      <c r="A82" s="95">
        <v>2019999</v>
      </c>
      <c r="B82" s="96" t="s">
        <v>97</v>
      </c>
      <c r="C82" s="94"/>
      <c r="D82" s="94"/>
      <c r="E82" s="94">
        <v>27</v>
      </c>
    </row>
    <row r="83" customHeight="1" spans="1:5">
      <c r="A83" s="95">
        <v>203</v>
      </c>
      <c r="B83" s="96" t="s">
        <v>98</v>
      </c>
      <c r="C83" s="94">
        <f>C84+C88</f>
        <v>231.42</v>
      </c>
      <c r="D83" s="94">
        <f>D84+D88</f>
        <v>231.42</v>
      </c>
      <c r="E83" s="94">
        <f>E84+E88</f>
        <v>254</v>
      </c>
    </row>
    <row r="84" customHeight="1" spans="1:5">
      <c r="A84" s="95">
        <v>20306</v>
      </c>
      <c r="B84" s="96" t="s">
        <v>99</v>
      </c>
      <c r="C84" s="94">
        <f>SUM(C85:C87)</f>
        <v>171.42</v>
      </c>
      <c r="D84" s="94">
        <f>SUM(D85:D87)</f>
        <v>171.42</v>
      </c>
      <c r="E84" s="94">
        <f>SUM(E85:E87)</f>
        <v>254</v>
      </c>
    </row>
    <row r="85" customHeight="1" spans="1:5">
      <c r="A85" s="95">
        <v>2030601</v>
      </c>
      <c r="B85" s="96" t="s">
        <v>100</v>
      </c>
      <c r="C85" s="94">
        <v>40</v>
      </c>
      <c r="D85" s="94">
        <v>40</v>
      </c>
      <c r="E85" s="94"/>
    </row>
    <row r="86" customHeight="1" spans="1:5">
      <c r="A86" s="95">
        <v>2030603</v>
      </c>
      <c r="B86" s="96" t="s">
        <v>101</v>
      </c>
      <c r="C86" s="94"/>
      <c r="D86" s="94"/>
      <c r="E86" s="94">
        <v>192</v>
      </c>
    </row>
    <row r="87" customHeight="1" spans="1:5">
      <c r="A87" s="95">
        <v>2030607</v>
      </c>
      <c r="B87" s="96" t="s">
        <v>102</v>
      </c>
      <c r="C87" s="94">
        <v>131.42</v>
      </c>
      <c r="D87" s="94">
        <v>131.42</v>
      </c>
      <c r="E87" s="94">
        <v>62</v>
      </c>
    </row>
    <row r="88" customHeight="1" spans="1:5">
      <c r="A88" s="95">
        <v>20399</v>
      </c>
      <c r="B88" s="96" t="s">
        <v>103</v>
      </c>
      <c r="C88" s="94">
        <f>C89</f>
        <v>60</v>
      </c>
      <c r="D88" s="94">
        <f>D89</f>
        <v>60</v>
      </c>
      <c r="E88" s="94"/>
    </row>
    <row r="89" customHeight="1" spans="1:5">
      <c r="A89" s="95">
        <v>2039999</v>
      </c>
      <c r="B89" s="96" t="s">
        <v>104</v>
      </c>
      <c r="C89" s="94">
        <v>60</v>
      </c>
      <c r="D89" s="94">
        <v>60</v>
      </c>
      <c r="E89" s="94"/>
    </row>
    <row r="90" customHeight="1" spans="1:5">
      <c r="A90" s="95">
        <v>204</v>
      </c>
      <c r="B90" s="96" t="s">
        <v>105</v>
      </c>
      <c r="C90" s="94">
        <f>C91+C94</f>
        <v>45141.865921</v>
      </c>
      <c r="D90" s="94">
        <f>D91+D94</f>
        <v>43378.811611</v>
      </c>
      <c r="E90" s="94">
        <f>E91+E94</f>
        <v>27129</v>
      </c>
    </row>
    <row r="91" customHeight="1" spans="1:5">
      <c r="A91" s="95">
        <v>20402</v>
      </c>
      <c r="B91" s="96" t="s">
        <v>106</v>
      </c>
      <c r="C91" s="94">
        <f>C92+C93</f>
        <v>42333.364474</v>
      </c>
      <c r="D91" s="94">
        <f>D92+D93</f>
        <v>40570.310164</v>
      </c>
      <c r="E91" s="94">
        <f>E92+E93</f>
        <v>25374</v>
      </c>
    </row>
    <row r="92" s="86" customFormat="1" customHeight="1" spans="1:5">
      <c r="A92" s="95">
        <v>2040201</v>
      </c>
      <c r="B92" s="96" t="s">
        <v>48</v>
      </c>
      <c r="C92" s="94">
        <f>40461.306589+13781-5349.94569-6668</f>
        <v>42224.360899</v>
      </c>
      <c r="D92" s="94">
        <v>40461.306589</v>
      </c>
      <c r="E92" s="94">
        <v>24841</v>
      </c>
    </row>
    <row r="93" customHeight="1" spans="1:5">
      <c r="A93" s="95">
        <v>2040299</v>
      </c>
      <c r="B93" s="96" t="s">
        <v>107</v>
      </c>
      <c r="C93" s="94">
        <v>109.003575</v>
      </c>
      <c r="D93" s="94">
        <v>109.003575</v>
      </c>
      <c r="E93" s="94">
        <v>533</v>
      </c>
    </row>
    <row r="94" customHeight="1" spans="1:5">
      <c r="A94" s="95">
        <v>20406</v>
      </c>
      <c r="B94" s="96" t="s">
        <v>108</v>
      </c>
      <c r="C94" s="94">
        <f>C95+C96</f>
        <v>2808.501447</v>
      </c>
      <c r="D94" s="94">
        <f>D95+D96</f>
        <v>2808.501447</v>
      </c>
      <c r="E94" s="94">
        <f>E95+E96</f>
        <v>1755</v>
      </c>
    </row>
    <row r="95" customHeight="1" spans="1:5">
      <c r="A95" s="95">
        <v>2040601</v>
      </c>
      <c r="B95" s="96" t="s">
        <v>48</v>
      </c>
      <c r="C95" s="94">
        <v>2697.501447</v>
      </c>
      <c r="D95" s="94">
        <v>2697.501447</v>
      </c>
      <c r="E95" s="94">
        <v>1701</v>
      </c>
    </row>
    <row r="96" customHeight="1" spans="1:5">
      <c r="A96" s="95">
        <v>2040604</v>
      </c>
      <c r="B96" s="96" t="s">
        <v>109</v>
      </c>
      <c r="C96" s="94">
        <v>111</v>
      </c>
      <c r="D96" s="94">
        <v>111</v>
      </c>
      <c r="E96" s="94">
        <v>54</v>
      </c>
    </row>
    <row r="97" customHeight="1" spans="1:5">
      <c r="A97" s="95">
        <v>205</v>
      </c>
      <c r="B97" s="96" t="s">
        <v>110</v>
      </c>
      <c r="C97" s="94">
        <f>C98+C100+C106+C108+C110+C112+C115</f>
        <v>130662.642046</v>
      </c>
      <c r="D97" s="94">
        <f>D98+D100+D106+D108+D110+D112+D115</f>
        <v>130662.642046</v>
      </c>
      <c r="E97" s="94">
        <f>E98+E100+E106+E108+E110+E112+E115</f>
        <v>130729</v>
      </c>
    </row>
    <row r="98" customHeight="1" spans="1:5">
      <c r="A98" s="95">
        <v>20501</v>
      </c>
      <c r="B98" s="96" t="s">
        <v>111</v>
      </c>
      <c r="C98" s="94">
        <f>C99</f>
        <v>550.699941</v>
      </c>
      <c r="D98" s="94">
        <f>D99</f>
        <v>550.699941</v>
      </c>
      <c r="E98" s="94">
        <f>E99</f>
        <v>564</v>
      </c>
    </row>
    <row r="99" customHeight="1" spans="1:5">
      <c r="A99" s="95">
        <v>2050101</v>
      </c>
      <c r="B99" s="96" t="s">
        <v>48</v>
      </c>
      <c r="C99" s="94">
        <v>550.699941</v>
      </c>
      <c r="D99" s="94">
        <v>550.699941</v>
      </c>
      <c r="E99" s="94">
        <v>564</v>
      </c>
    </row>
    <row r="100" customHeight="1" spans="1:5">
      <c r="A100" s="95">
        <v>20502</v>
      </c>
      <c r="B100" s="96" t="s">
        <v>112</v>
      </c>
      <c r="C100" s="94">
        <f>SUM(C101:C105)</f>
        <v>121018.982033</v>
      </c>
      <c r="D100" s="94">
        <f>SUM(D101:D105)</f>
        <v>121018.982033</v>
      </c>
      <c r="E100" s="94">
        <f>SUM(E101:E105)</f>
        <v>114030</v>
      </c>
    </row>
    <row r="101" customHeight="1" spans="1:5">
      <c r="A101" s="95">
        <v>2050201</v>
      </c>
      <c r="B101" s="96" t="s">
        <v>113</v>
      </c>
      <c r="C101" s="94">
        <v>13467.385807</v>
      </c>
      <c r="D101" s="94">
        <v>13467.385807</v>
      </c>
      <c r="E101" s="94">
        <v>11773</v>
      </c>
    </row>
    <row r="102" customHeight="1" spans="1:5">
      <c r="A102" s="95">
        <v>2050202</v>
      </c>
      <c r="B102" s="96" t="s">
        <v>114</v>
      </c>
      <c r="C102" s="94">
        <v>51385.987392</v>
      </c>
      <c r="D102" s="94">
        <v>51385.987392</v>
      </c>
      <c r="E102" s="94">
        <v>46406</v>
      </c>
    </row>
    <row r="103" customHeight="1" spans="1:5">
      <c r="A103" s="95">
        <v>2050203</v>
      </c>
      <c r="B103" s="96" t="s">
        <v>115</v>
      </c>
      <c r="C103" s="94">
        <v>33249.358963</v>
      </c>
      <c r="D103" s="94">
        <v>33249.358963</v>
      </c>
      <c r="E103" s="94">
        <v>31344</v>
      </c>
    </row>
    <row r="104" customHeight="1" spans="1:5">
      <c r="A104" s="95">
        <v>2050204</v>
      </c>
      <c r="B104" s="96" t="s">
        <v>116</v>
      </c>
      <c r="C104" s="94">
        <v>19650.666123</v>
      </c>
      <c r="D104" s="94">
        <v>19650.666123</v>
      </c>
      <c r="E104" s="94">
        <v>16953</v>
      </c>
    </row>
    <row r="105" s="86" customFormat="1" customHeight="1" spans="1:5">
      <c r="A105" s="95">
        <v>2050299</v>
      </c>
      <c r="B105" s="96" t="s">
        <v>117</v>
      </c>
      <c r="C105" s="94">
        <v>3265.583748</v>
      </c>
      <c r="D105" s="94">
        <v>3265.583748</v>
      </c>
      <c r="E105" s="94">
        <v>7554</v>
      </c>
    </row>
    <row r="106" customHeight="1" spans="1:5">
      <c r="A106" s="95">
        <v>20503</v>
      </c>
      <c r="B106" s="96" t="s">
        <v>118</v>
      </c>
      <c r="C106" s="94">
        <f>C107</f>
        <v>2753.592464</v>
      </c>
      <c r="D106" s="94">
        <f>D107</f>
        <v>2753.592464</v>
      </c>
      <c r="E106" s="94">
        <f>E107</f>
        <v>2632</v>
      </c>
    </row>
    <row r="107" customHeight="1" spans="1:5">
      <c r="A107" s="95">
        <v>2050302</v>
      </c>
      <c r="B107" s="96" t="s">
        <v>119</v>
      </c>
      <c r="C107" s="94">
        <v>2753.592464</v>
      </c>
      <c r="D107" s="94">
        <v>2753.592464</v>
      </c>
      <c r="E107" s="94">
        <v>2632</v>
      </c>
    </row>
    <row r="108" customHeight="1" spans="1:5">
      <c r="A108" s="95">
        <v>20504</v>
      </c>
      <c r="B108" s="96" t="s">
        <v>120</v>
      </c>
      <c r="C108" s="94">
        <f>C109</f>
        <v>828.000027</v>
      </c>
      <c r="D108" s="94">
        <f>D109</f>
        <v>828.000027</v>
      </c>
      <c r="E108" s="94">
        <f>E109</f>
        <v>835</v>
      </c>
    </row>
    <row r="109" customHeight="1" spans="1:5">
      <c r="A109" s="95">
        <v>2050401</v>
      </c>
      <c r="B109" s="96" t="s">
        <v>121</v>
      </c>
      <c r="C109" s="94">
        <v>828.000027</v>
      </c>
      <c r="D109" s="94">
        <v>828.000027</v>
      </c>
      <c r="E109" s="94">
        <v>835</v>
      </c>
    </row>
    <row r="110" customHeight="1" spans="1:5">
      <c r="A110" s="95">
        <v>20507</v>
      </c>
      <c r="B110" s="96" t="s">
        <v>122</v>
      </c>
      <c r="C110" s="94">
        <f>C111</f>
        <v>937.668992</v>
      </c>
      <c r="D110" s="94">
        <f>D111</f>
        <v>937.668992</v>
      </c>
      <c r="E110" s="94">
        <f>E111</f>
        <v>942</v>
      </c>
    </row>
    <row r="111" customHeight="1" spans="1:5">
      <c r="A111" s="95">
        <v>2050701</v>
      </c>
      <c r="B111" s="96" t="s">
        <v>123</v>
      </c>
      <c r="C111" s="94">
        <v>937.668992</v>
      </c>
      <c r="D111" s="94">
        <v>937.668992</v>
      </c>
      <c r="E111" s="94">
        <v>942</v>
      </c>
    </row>
    <row r="112" customHeight="1" spans="1:5">
      <c r="A112" s="95">
        <v>20508</v>
      </c>
      <c r="B112" s="96" t="s">
        <v>124</v>
      </c>
      <c r="C112" s="94">
        <f>C113+C114</f>
        <v>990.785275</v>
      </c>
      <c r="D112" s="94">
        <f>D113+D114</f>
        <v>990.785275</v>
      </c>
      <c r="E112" s="94">
        <f>E113+E114</f>
        <v>715</v>
      </c>
    </row>
    <row r="113" customHeight="1" spans="1:5">
      <c r="A113" s="95">
        <v>2050802</v>
      </c>
      <c r="B113" s="96" t="s">
        <v>125</v>
      </c>
      <c r="C113" s="94">
        <v>820.06677</v>
      </c>
      <c r="D113" s="94">
        <v>820.06677</v>
      </c>
      <c r="E113" s="94">
        <v>535</v>
      </c>
    </row>
    <row r="114" customHeight="1" spans="1:5">
      <c r="A114" s="95">
        <v>2050899</v>
      </c>
      <c r="B114" s="96" t="s">
        <v>126</v>
      </c>
      <c r="C114" s="94">
        <v>170.718505</v>
      </c>
      <c r="D114" s="94">
        <v>170.718505</v>
      </c>
      <c r="E114" s="94">
        <v>180</v>
      </c>
    </row>
    <row r="115" customHeight="1" spans="1:5">
      <c r="A115" s="95">
        <v>20599</v>
      </c>
      <c r="B115" s="96" t="s">
        <v>127</v>
      </c>
      <c r="C115" s="94">
        <f>C116</f>
        <v>3582.913314</v>
      </c>
      <c r="D115" s="94">
        <f>D116</f>
        <v>3582.913314</v>
      </c>
      <c r="E115" s="94">
        <f>E116</f>
        <v>11011</v>
      </c>
    </row>
    <row r="116" customHeight="1" spans="1:5">
      <c r="A116" s="95">
        <v>2059999</v>
      </c>
      <c r="B116" s="96" t="s">
        <v>128</v>
      </c>
      <c r="C116" s="94">
        <v>3582.913314</v>
      </c>
      <c r="D116" s="94">
        <v>3582.913314</v>
      </c>
      <c r="E116" s="94">
        <v>11011</v>
      </c>
    </row>
    <row r="117" customHeight="1" spans="1:5">
      <c r="A117" s="95">
        <v>206</v>
      </c>
      <c r="B117" s="96" t="s">
        <v>129</v>
      </c>
      <c r="C117" s="94">
        <f>C118+C121+C123+C125</f>
        <v>1994.582763</v>
      </c>
      <c r="D117" s="94">
        <f>D118+D121+D123+D125</f>
        <v>1994.582763</v>
      </c>
      <c r="E117" s="94">
        <f>E118+E121+E123+E125</f>
        <v>785</v>
      </c>
    </row>
    <row r="118" customHeight="1" spans="1:5">
      <c r="A118" s="95">
        <v>20601</v>
      </c>
      <c r="B118" s="96" t="s">
        <v>130</v>
      </c>
      <c r="C118" s="94">
        <f>C119+C120</f>
        <v>418.127317</v>
      </c>
      <c r="D118" s="94">
        <f>D119+D120</f>
        <v>418.127317</v>
      </c>
      <c r="E118" s="94">
        <f>E119+E120</f>
        <v>253</v>
      </c>
    </row>
    <row r="119" customHeight="1" spans="1:5">
      <c r="A119" s="95">
        <v>2060101</v>
      </c>
      <c r="B119" s="96" t="s">
        <v>48</v>
      </c>
      <c r="C119" s="94">
        <v>418.127317</v>
      </c>
      <c r="D119" s="94">
        <v>418.127317</v>
      </c>
      <c r="E119" s="94">
        <v>246</v>
      </c>
    </row>
    <row r="120" customHeight="1" spans="1:5">
      <c r="A120" s="95">
        <v>2060103</v>
      </c>
      <c r="B120" s="96" t="s">
        <v>53</v>
      </c>
      <c r="C120" s="94"/>
      <c r="D120" s="94"/>
      <c r="E120" s="94">
        <v>7</v>
      </c>
    </row>
    <row r="121" customHeight="1" spans="1:5">
      <c r="A121" s="95">
        <v>20604</v>
      </c>
      <c r="B121" s="96" t="s">
        <v>131</v>
      </c>
      <c r="C121" s="94">
        <f>C122</f>
        <v>1267.74235</v>
      </c>
      <c r="D121" s="94">
        <f>D122</f>
        <v>1267.74235</v>
      </c>
      <c r="E121" s="94">
        <f>E122</f>
        <v>372</v>
      </c>
    </row>
    <row r="122" customHeight="1" spans="1:5">
      <c r="A122" s="95">
        <v>2060499</v>
      </c>
      <c r="B122" s="96" t="s">
        <v>132</v>
      </c>
      <c r="C122" s="94">
        <v>1267.74235</v>
      </c>
      <c r="D122" s="94">
        <v>1267.74235</v>
      </c>
      <c r="E122" s="94">
        <v>372</v>
      </c>
    </row>
    <row r="123" customHeight="1" spans="1:5">
      <c r="A123" s="95">
        <v>20607</v>
      </c>
      <c r="B123" s="96" t="s">
        <v>133</v>
      </c>
      <c r="C123" s="94">
        <f>C124</f>
        <v>291.643454</v>
      </c>
      <c r="D123" s="94">
        <f>D124</f>
        <v>291.643454</v>
      </c>
      <c r="E123" s="94">
        <f>E124</f>
        <v>160</v>
      </c>
    </row>
    <row r="124" customHeight="1" spans="1:5">
      <c r="A124" s="95">
        <v>2060701</v>
      </c>
      <c r="B124" s="96" t="s">
        <v>134</v>
      </c>
      <c r="C124" s="94">
        <v>291.643454</v>
      </c>
      <c r="D124" s="94">
        <v>291.643454</v>
      </c>
      <c r="E124" s="94">
        <v>160</v>
      </c>
    </row>
    <row r="125" customHeight="1" spans="1:5">
      <c r="A125" s="95">
        <v>20608</v>
      </c>
      <c r="B125" s="96" t="s">
        <v>135</v>
      </c>
      <c r="C125" s="94">
        <f>C126</f>
        <v>17.069642</v>
      </c>
      <c r="D125" s="94">
        <f>D126</f>
        <v>17.069642</v>
      </c>
      <c r="E125" s="94"/>
    </row>
    <row r="126" customHeight="1" spans="1:5">
      <c r="A126" s="95">
        <v>2060899</v>
      </c>
      <c r="B126" s="96" t="s">
        <v>136</v>
      </c>
      <c r="C126" s="94">
        <v>17.069642</v>
      </c>
      <c r="D126" s="94">
        <v>17.069642</v>
      </c>
      <c r="E126" s="94"/>
    </row>
    <row r="127" customHeight="1" spans="1:5">
      <c r="A127" s="95">
        <v>207</v>
      </c>
      <c r="B127" s="96" t="s">
        <v>137</v>
      </c>
      <c r="C127" s="94">
        <f>C128+C134+C136+C140</f>
        <v>4402.540329</v>
      </c>
      <c r="D127" s="94">
        <f>D128+D134+D136+D140</f>
        <v>4402.540329</v>
      </c>
      <c r="E127" s="94">
        <f>E128+E134+E136+E140</f>
        <v>3374</v>
      </c>
    </row>
    <row r="128" customHeight="1" spans="1:5">
      <c r="A128" s="95">
        <v>20701</v>
      </c>
      <c r="B128" s="96" t="s">
        <v>138</v>
      </c>
      <c r="C128" s="94">
        <f>SUM(C129:C133)</f>
        <v>2302.215281</v>
      </c>
      <c r="D128" s="94">
        <f>SUM(D129:D133)</f>
        <v>2302.215281</v>
      </c>
      <c r="E128" s="94">
        <f>SUM(E129:E133)</f>
        <v>2067</v>
      </c>
    </row>
    <row r="129" customHeight="1" spans="1:5">
      <c r="A129" s="95">
        <v>2070101</v>
      </c>
      <c r="B129" s="96" t="s">
        <v>48</v>
      </c>
      <c r="C129" s="94">
        <v>562.294147</v>
      </c>
      <c r="D129" s="94">
        <v>562.294147</v>
      </c>
      <c r="E129" s="94">
        <v>381</v>
      </c>
    </row>
    <row r="130" customHeight="1" spans="1:5">
      <c r="A130" s="95">
        <v>2070104</v>
      </c>
      <c r="B130" s="96" t="s">
        <v>139</v>
      </c>
      <c r="C130" s="94">
        <v>249.27682</v>
      </c>
      <c r="D130" s="94">
        <v>249.27682</v>
      </c>
      <c r="E130" s="94">
        <v>171</v>
      </c>
    </row>
    <row r="131" customHeight="1" spans="1:5">
      <c r="A131" s="95">
        <v>2070109</v>
      </c>
      <c r="B131" s="96" t="s">
        <v>140</v>
      </c>
      <c r="C131" s="94">
        <v>1226.84295</v>
      </c>
      <c r="D131" s="94">
        <v>1226.84295</v>
      </c>
      <c r="E131" s="94">
        <v>1421</v>
      </c>
    </row>
    <row r="132" customHeight="1" spans="1:5">
      <c r="A132" s="95">
        <v>2070112</v>
      </c>
      <c r="B132" s="96" t="s">
        <v>141</v>
      </c>
      <c r="C132" s="94">
        <v>114.31623</v>
      </c>
      <c r="D132" s="94">
        <v>114.31623</v>
      </c>
      <c r="E132" s="94">
        <v>94</v>
      </c>
    </row>
    <row r="133" customHeight="1" spans="1:5">
      <c r="A133" s="95">
        <v>2070199</v>
      </c>
      <c r="B133" s="96" t="s">
        <v>142</v>
      </c>
      <c r="C133" s="94">
        <v>149.485134</v>
      </c>
      <c r="D133" s="94">
        <v>149.485134</v>
      </c>
      <c r="E133" s="94"/>
    </row>
    <row r="134" customHeight="1" spans="1:5">
      <c r="A134" s="95">
        <v>20702</v>
      </c>
      <c r="B134" s="96" t="s">
        <v>143</v>
      </c>
      <c r="C134" s="94">
        <f>C135</f>
        <v>7</v>
      </c>
      <c r="D134" s="94">
        <f>D135</f>
        <v>7</v>
      </c>
      <c r="E134" s="94"/>
    </row>
    <row r="135" customHeight="1" spans="1:5">
      <c r="A135" s="95">
        <v>2070204</v>
      </c>
      <c r="B135" s="96" t="s">
        <v>144</v>
      </c>
      <c r="C135" s="94">
        <v>7</v>
      </c>
      <c r="D135" s="94">
        <v>7</v>
      </c>
      <c r="E135" s="94"/>
    </row>
    <row r="136" customHeight="1" spans="1:5">
      <c r="A136" s="95">
        <v>20703</v>
      </c>
      <c r="B136" s="96" t="s">
        <v>145</v>
      </c>
      <c r="C136" s="94">
        <f>SUM(C137:C139)</f>
        <v>790.685732</v>
      </c>
      <c r="D136" s="94">
        <f>SUM(D137:D139)</f>
        <v>790.685732</v>
      </c>
      <c r="E136" s="94">
        <f>SUM(E137:E139)</f>
        <v>373</v>
      </c>
    </row>
    <row r="137" customHeight="1" spans="1:5">
      <c r="A137" s="95">
        <v>2070301</v>
      </c>
      <c r="B137" s="96" t="s">
        <v>48</v>
      </c>
      <c r="C137" s="94">
        <v>447.663019</v>
      </c>
      <c r="D137" s="94">
        <v>447.663019</v>
      </c>
      <c r="E137" s="94">
        <v>149</v>
      </c>
    </row>
    <row r="138" customHeight="1" spans="1:5">
      <c r="A138" s="95">
        <v>2070307</v>
      </c>
      <c r="B138" s="96" t="s">
        <v>146</v>
      </c>
      <c r="C138" s="94">
        <v>218.654806</v>
      </c>
      <c r="D138" s="94">
        <v>218.654806</v>
      </c>
      <c r="E138" s="94">
        <v>108</v>
      </c>
    </row>
    <row r="139" customHeight="1" spans="1:5">
      <c r="A139" s="95">
        <v>2070308</v>
      </c>
      <c r="B139" s="96" t="s">
        <v>147</v>
      </c>
      <c r="C139" s="94">
        <v>124.367907</v>
      </c>
      <c r="D139" s="94">
        <v>124.367907</v>
      </c>
      <c r="E139" s="94">
        <v>116</v>
      </c>
    </row>
    <row r="140" customHeight="1" spans="1:5">
      <c r="A140" s="95">
        <v>20708</v>
      </c>
      <c r="B140" s="96" t="s">
        <v>148</v>
      </c>
      <c r="C140" s="94">
        <f>C141+C142</f>
        <v>1302.639316</v>
      </c>
      <c r="D140" s="94">
        <f>D141+D142</f>
        <v>1302.639316</v>
      </c>
      <c r="E140" s="94">
        <f>E141+E142</f>
        <v>934</v>
      </c>
    </row>
    <row r="141" customHeight="1" spans="1:5">
      <c r="A141" s="95">
        <v>2070801</v>
      </c>
      <c r="B141" s="96" t="s">
        <v>48</v>
      </c>
      <c r="C141" s="94">
        <v>14.566412</v>
      </c>
      <c r="D141" s="94">
        <v>14.566412</v>
      </c>
      <c r="E141" s="94">
        <v>6</v>
      </c>
    </row>
    <row r="142" customHeight="1" spans="1:5">
      <c r="A142" s="95">
        <v>2070808</v>
      </c>
      <c r="B142" s="96" t="s">
        <v>149</v>
      </c>
      <c r="C142" s="94">
        <v>1288.072904</v>
      </c>
      <c r="D142" s="94">
        <v>1288.072904</v>
      </c>
      <c r="E142" s="94">
        <v>928</v>
      </c>
    </row>
    <row r="143" customHeight="1" spans="1:5">
      <c r="A143" s="95">
        <v>208</v>
      </c>
      <c r="B143" s="96" t="s">
        <v>150</v>
      </c>
      <c r="C143" s="94">
        <f>C144+C151+C155+C161+C167+C176+C183+C188+C194+C196+C199+C202+C205+C208+C211</f>
        <v>124932.873412</v>
      </c>
      <c r="D143" s="94">
        <f>D144+D151+D155+D161+D167+D176+D183+D188+D194+D196+D199+D202+D205+D208+D211</f>
        <v>124933.137412</v>
      </c>
      <c r="E143" s="94">
        <f>E144+E151+E155+E161+E167+E176+E183+E188+E194+E196+E199+E202+E205+E208+E211</f>
        <v>117196</v>
      </c>
    </row>
    <row r="144" customHeight="1" spans="1:5">
      <c r="A144" s="95">
        <v>20801</v>
      </c>
      <c r="B144" s="96" t="s">
        <v>151</v>
      </c>
      <c r="C144" s="94">
        <f>SUM(C145:C150)</f>
        <v>2697.328084</v>
      </c>
      <c r="D144" s="94">
        <f>SUM(D145:D150)</f>
        <v>2697.328084</v>
      </c>
      <c r="E144" s="94">
        <f>SUM(E145:E150)</f>
        <v>1303</v>
      </c>
    </row>
    <row r="145" customHeight="1" spans="1:5">
      <c r="A145" s="95">
        <v>2080101</v>
      </c>
      <c r="B145" s="96" t="s">
        <v>48</v>
      </c>
      <c r="C145" s="94">
        <v>806.906274</v>
      </c>
      <c r="D145" s="94">
        <v>806.906274</v>
      </c>
      <c r="E145" s="94">
        <v>518</v>
      </c>
    </row>
    <row r="146" customHeight="1" spans="1:5">
      <c r="A146" s="95">
        <v>2080105</v>
      </c>
      <c r="B146" s="96" t="s">
        <v>152</v>
      </c>
      <c r="C146" s="94">
        <v>82.288234</v>
      </c>
      <c r="D146" s="94">
        <v>82.288234</v>
      </c>
      <c r="E146" s="94">
        <v>61</v>
      </c>
    </row>
    <row r="147" customHeight="1" spans="1:5">
      <c r="A147" s="95">
        <v>2080109</v>
      </c>
      <c r="B147" s="96" t="s">
        <v>153</v>
      </c>
      <c r="C147" s="94">
        <v>194.323992</v>
      </c>
      <c r="D147" s="94">
        <v>194.323992</v>
      </c>
      <c r="E147" s="94">
        <v>117</v>
      </c>
    </row>
    <row r="148" customHeight="1" spans="1:5">
      <c r="A148" s="95">
        <v>2080111</v>
      </c>
      <c r="B148" s="96" t="s">
        <v>154</v>
      </c>
      <c r="C148" s="94">
        <v>682.291067</v>
      </c>
      <c r="D148" s="94">
        <v>682.291067</v>
      </c>
      <c r="E148" s="94">
        <v>495</v>
      </c>
    </row>
    <row r="149" customHeight="1" spans="1:5">
      <c r="A149" s="95">
        <v>2080112</v>
      </c>
      <c r="B149" s="96" t="s">
        <v>155</v>
      </c>
      <c r="C149" s="94">
        <v>170.187707</v>
      </c>
      <c r="D149" s="94">
        <v>170.187707</v>
      </c>
      <c r="E149" s="94">
        <v>112</v>
      </c>
    </row>
    <row r="150" customHeight="1" spans="1:5">
      <c r="A150" s="95">
        <v>2080116</v>
      </c>
      <c r="B150" s="96" t="s">
        <v>156</v>
      </c>
      <c r="C150" s="94">
        <v>761.33081</v>
      </c>
      <c r="D150" s="94">
        <v>761.33081</v>
      </c>
      <c r="E150" s="94"/>
    </row>
    <row r="151" customHeight="1" spans="1:5">
      <c r="A151" s="95">
        <v>20802</v>
      </c>
      <c r="B151" s="96" t="s">
        <v>157</v>
      </c>
      <c r="C151" s="94">
        <f>SUM(C152:C154)</f>
        <v>1242.827722</v>
      </c>
      <c r="D151" s="94">
        <f>SUM(D152:D154)</f>
        <v>1242.827722</v>
      </c>
      <c r="E151" s="94">
        <f>SUM(E152:E154)</f>
        <v>265</v>
      </c>
    </row>
    <row r="152" customHeight="1" spans="1:5">
      <c r="A152" s="95">
        <v>2080201</v>
      </c>
      <c r="B152" s="96" t="s">
        <v>48</v>
      </c>
      <c r="C152" s="94">
        <v>367.371631</v>
      </c>
      <c r="D152" s="94">
        <v>367.371631</v>
      </c>
      <c r="E152" s="94">
        <v>226</v>
      </c>
    </row>
    <row r="153" customHeight="1" spans="1:5">
      <c r="A153" s="95">
        <v>2080208</v>
      </c>
      <c r="B153" s="96" t="s">
        <v>158</v>
      </c>
      <c r="C153" s="94">
        <v>562.63368</v>
      </c>
      <c r="D153" s="94">
        <v>562.63368</v>
      </c>
      <c r="E153" s="94"/>
    </row>
    <row r="154" s="86" customFormat="1" customHeight="1" spans="1:5">
      <c r="A154" s="95">
        <v>2080299</v>
      </c>
      <c r="B154" s="96" t="s">
        <v>159</v>
      </c>
      <c r="C154" s="94">
        <v>312.822411</v>
      </c>
      <c r="D154" s="94">
        <v>312.822411</v>
      </c>
      <c r="E154" s="94">
        <v>39</v>
      </c>
    </row>
    <row r="155" customHeight="1" spans="1:5">
      <c r="A155" s="95">
        <v>20805</v>
      </c>
      <c r="B155" s="96" t="s">
        <v>160</v>
      </c>
      <c r="C155" s="94">
        <f>SUM(C156:C160)</f>
        <v>47423.823555</v>
      </c>
      <c r="D155" s="94">
        <f>SUM(D156:D160)</f>
        <v>47424.087555</v>
      </c>
      <c r="E155" s="94">
        <f>SUM(E156:E160)</f>
        <v>62732</v>
      </c>
    </row>
    <row r="156" customHeight="1" spans="1:5">
      <c r="A156" s="95">
        <v>2080501</v>
      </c>
      <c r="B156" s="96" t="s">
        <v>161</v>
      </c>
      <c r="C156" s="94"/>
      <c r="D156" s="94">
        <v>0.264</v>
      </c>
      <c r="E156" s="94"/>
    </row>
    <row r="157" customHeight="1" spans="1:5">
      <c r="A157" s="95">
        <v>2080505</v>
      </c>
      <c r="B157" s="96" t="s">
        <v>162</v>
      </c>
      <c r="C157" s="94">
        <v>29859.309674</v>
      </c>
      <c r="D157" s="94">
        <v>29859.309674</v>
      </c>
      <c r="E157" s="94">
        <v>21901</v>
      </c>
    </row>
    <row r="158" customHeight="1" spans="1:5">
      <c r="A158" s="95">
        <v>2080506</v>
      </c>
      <c r="B158" s="96" t="s">
        <v>163</v>
      </c>
      <c r="C158" s="94">
        <v>14947.793881</v>
      </c>
      <c r="D158" s="94">
        <v>14947.793881</v>
      </c>
      <c r="E158" s="94">
        <v>10950</v>
      </c>
    </row>
    <row r="159" customHeight="1" spans="1:5">
      <c r="A159" s="95">
        <v>2080507</v>
      </c>
      <c r="B159" s="96" t="s">
        <v>164</v>
      </c>
      <c r="C159" s="94"/>
      <c r="D159" s="94"/>
      <c r="E159" s="94">
        <v>28513</v>
      </c>
    </row>
    <row r="160" customHeight="1" spans="1:5">
      <c r="A160" s="95">
        <v>2080508</v>
      </c>
      <c r="B160" s="96" t="s">
        <v>165</v>
      </c>
      <c r="C160" s="94">
        <v>2616.72</v>
      </c>
      <c r="D160" s="94">
        <v>2616.72</v>
      </c>
      <c r="E160" s="94">
        <v>1368</v>
      </c>
    </row>
    <row r="161" customHeight="1" spans="1:5">
      <c r="A161" s="95">
        <v>20807</v>
      </c>
      <c r="B161" s="96" t="s">
        <v>166</v>
      </c>
      <c r="C161" s="94">
        <f>SUM(C162:C166)</f>
        <v>1708.339892</v>
      </c>
      <c r="D161" s="94">
        <f>SUM(D162:D166)</f>
        <v>1708.339892</v>
      </c>
      <c r="E161" s="94">
        <f>SUM(E162:E166)</f>
        <v>1736</v>
      </c>
    </row>
    <row r="162" customHeight="1" spans="1:5">
      <c r="A162" s="95">
        <v>2080701</v>
      </c>
      <c r="B162" s="96" t="s">
        <v>167</v>
      </c>
      <c r="C162" s="94">
        <v>242.075684</v>
      </c>
      <c r="D162" s="94">
        <v>242.075684</v>
      </c>
      <c r="E162" s="94"/>
    </row>
    <row r="163" customHeight="1" spans="1:5">
      <c r="A163" s="95">
        <v>2080704</v>
      </c>
      <c r="B163" s="96" t="s">
        <v>168</v>
      </c>
      <c r="C163" s="94">
        <v>6.34412</v>
      </c>
      <c r="D163" s="94">
        <v>6.34412</v>
      </c>
      <c r="E163" s="94"/>
    </row>
    <row r="164" customHeight="1" spans="1:5">
      <c r="A164" s="95">
        <v>2080705</v>
      </c>
      <c r="B164" s="96" t="s">
        <v>169</v>
      </c>
      <c r="C164" s="94">
        <v>63.25033</v>
      </c>
      <c r="D164" s="94">
        <v>63.25033</v>
      </c>
      <c r="E164" s="94"/>
    </row>
    <row r="165" customHeight="1" spans="1:5">
      <c r="A165" s="95">
        <v>2080711</v>
      </c>
      <c r="B165" s="96" t="s">
        <v>170</v>
      </c>
      <c r="C165" s="94">
        <v>232.1144</v>
      </c>
      <c r="D165" s="94">
        <v>232.1144</v>
      </c>
      <c r="E165" s="94">
        <v>78</v>
      </c>
    </row>
    <row r="166" s="86" customFormat="1" customHeight="1" spans="1:5">
      <c r="A166" s="95">
        <v>2080799</v>
      </c>
      <c r="B166" s="96" t="s">
        <v>171</v>
      </c>
      <c r="C166" s="94">
        <v>1164.555358</v>
      </c>
      <c r="D166" s="94">
        <v>1164.555358</v>
      </c>
      <c r="E166" s="94">
        <v>1658</v>
      </c>
    </row>
    <row r="167" customHeight="1" spans="1:5">
      <c r="A167" s="95">
        <v>20808</v>
      </c>
      <c r="B167" s="96" t="s">
        <v>172</v>
      </c>
      <c r="C167" s="94">
        <f>SUM(C168:C175)</f>
        <v>13675.642637</v>
      </c>
      <c r="D167" s="94">
        <f>SUM(D168:D175)</f>
        <v>13675.642637</v>
      </c>
      <c r="E167" s="94">
        <f>SUM(E168:E175)</f>
        <v>7213</v>
      </c>
    </row>
    <row r="168" customHeight="1" spans="1:5">
      <c r="A168" s="95">
        <v>2080801</v>
      </c>
      <c r="B168" s="96" t="s">
        <v>173</v>
      </c>
      <c r="C168" s="94">
        <v>601.729814</v>
      </c>
      <c r="D168" s="94">
        <v>601.729814</v>
      </c>
      <c r="E168" s="94">
        <v>274</v>
      </c>
    </row>
    <row r="169" customHeight="1" spans="1:5">
      <c r="A169" s="95">
        <v>2080802</v>
      </c>
      <c r="B169" s="96" t="s">
        <v>174</v>
      </c>
      <c r="C169" s="94">
        <v>2725.980011</v>
      </c>
      <c r="D169" s="94">
        <v>2725.980011</v>
      </c>
      <c r="E169" s="94">
        <v>1459</v>
      </c>
    </row>
    <row r="170" s="86" customFormat="1" customHeight="1" spans="1:5">
      <c r="A170" s="95">
        <v>2080803</v>
      </c>
      <c r="B170" s="96" t="s">
        <v>175</v>
      </c>
      <c r="C170" s="94">
        <v>6376.67895</v>
      </c>
      <c r="D170" s="94">
        <v>6376.67895</v>
      </c>
      <c r="E170" s="94">
        <v>3087</v>
      </c>
    </row>
    <row r="171" customHeight="1" spans="1:5">
      <c r="A171" s="95">
        <v>2080805</v>
      </c>
      <c r="B171" s="96" t="s">
        <v>176</v>
      </c>
      <c r="C171" s="94">
        <v>1999.3486</v>
      </c>
      <c r="D171" s="94">
        <v>1999.3486</v>
      </c>
      <c r="E171" s="94">
        <v>990</v>
      </c>
    </row>
    <row r="172" customHeight="1" spans="1:5">
      <c r="A172" s="95">
        <v>2080806</v>
      </c>
      <c r="B172" s="96" t="s">
        <v>177</v>
      </c>
      <c r="C172" s="94">
        <v>835.251158</v>
      </c>
      <c r="D172" s="94">
        <v>835.251158</v>
      </c>
      <c r="E172" s="94">
        <v>720</v>
      </c>
    </row>
    <row r="173" s="86" customFormat="1" customHeight="1" spans="1:5">
      <c r="A173" s="95">
        <v>2080807</v>
      </c>
      <c r="B173" s="96" t="s">
        <v>178</v>
      </c>
      <c r="C173" s="94">
        <v>336.8697</v>
      </c>
      <c r="D173" s="94">
        <v>336.8697</v>
      </c>
      <c r="E173" s="94">
        <v>244</v>
      </c>
    </row>
    <row r="174" s="86" customFormat="1" customHeight="1" spans="1:5">
      <c r="A174" s="95">
        <v>2080808</v>
      </c>
      <c r="B174" s="96" t="s">
        <v>179</v>
      </c>
      <c r="C174" s="94">
        <v>281.650059</v>
      </c>
      <c r="D174" s="94">
        <v>281.650059</v>
      </c>
      <c r="E174" s="94">
        <v>163</v>
      </c>
    </row>
    <row r="175" customHeight="1" spans="1:5">
      <c r="A175" s="95">
        <v>2080899</v>
      </c>
      <c r="B175" s="96" t="s">
        <v>180</v>
      </c>
      <c r="C175" s="94">
        <v>518.134345</v>
      </c>
      <c r="D175" s="94">
        <v>518.134345</v>
      </c>
      <c r="E175" s="94">
        <v>276</v>
      </c>
    </row>
    <row r="176" customHeight="1" spans="1:5">
      <c r="A176" s="95">
        <v>20809</v>
      </c>
      <c r="B176" s="96" t="s">
        <v>181</v>
      </c>
      <c r="C176" s="94">
        <f>SUM(C177:C182)</f>
        <v>2082.279715</v>
      </c>
      <c r="D176" s="94">
        <f>SUM(D177:D182)</f>
        <v>2082.279715</v>
      </c>
      <c r="E176" s="94">
        <f>SUM(E177:E182)</f>
        <v>1655</v>
      </c>
    </row>
    <row r="177" customHeight="1" spans="1:5">
      <c r="A177" s="95">
        <v>2080901</v>
      </c>
      <c r="B177" s="96" t="s">
        <v>182</v>
      </c>
      <c r="C177" s="94">
        <v>883.5244</v>
      </c>
      <c r="D177" s="94">
        <v>883.5244</v>
      </c>
      <c r="E177" s="94">
        <v>778</v>
      </c>
    </row>
    <row r="178" customHeight="1" spans="1:5">
      <c r="A178" s="95">
        <v>2080902</v>
      </c>
      <c r="B178" s="96" t="s">
        <v>183</v>
      </c>
      <c r="C178" s="94">
        <v>536.709581</v>
      </c>
      <c r="D178" s="94">
        <v>536.709581</v>
      </c>
      <c r="E178" s="94">
        <v>380</v>
      </c>
    </row>
    <row r="179" customHeight="1" spans="1:5">
      <c r="A179" s="95">
        <v>2080903</v>
      </c>
      <c r="B179" s="96" t="s">
        <v>184</v>
      </c>
      <c r="C179" s="94">
        <v>85.128334</v>
      </c>
      <c r="D179" s="94">
        <v>85.128334</v>
      </c>
      <c r="E179" s="94">
        <v>119</v>
      </c>
    </row>
    <row r="180" customHeight="1" spans="1:5">
      <c r="A180" s="95">
        <v>2080904</v>
      </c>
      <c r="B180" s="96" t="s">
        <v>185</v>
      </c>
      <c r="C180" s="94">
        <v>14.3504</v>
      </c>
      <c r="D180" s="94">
        <v>14.3504</v>
      </c>
      <c r="E180" s="94">
        <v>33</v>
      </c>
    </row>
    <row r="181" customHeight="1" spans="1:5">
      <c r="A181" s="95">
        <v>2080905</v>
      </c>
      <c r="B181" s="96" t="s">
        <v>186</v>
      </c>
      <c r="C181" s="94">
        <v>537.19672</v>
      </c>
      <c r="D181" s="94">
        <v>537.19672</v>
      </c>
      <c r="E181" s="94">
        <v>332</v>
      </c>
    </row>
    <row r="182" customHeight="1" spans="1:5">
      <c r="A182" s="95">
        <v>2080999</v>
      </c>
      <c r="B182" s="96" t="s">
        <v>187</v>
      </c>
      <c r="C182" s="94">
        <v>25.37028</v>
      </c>
      <c r="D182" s="94">
        <v>25.37028</v>
      </c>
      <c r="E182" s="94">
        <v>13</v>
      </c>
    </row>
    <row r="183" customHeight="1" spans="1:5">
      <c r="A183" s="95">
        <v>20810</v>
      </c>
      <c r="B183" s="96" t="s">
        <v>188</v>
      </c>
      <c r="C183" s="94">
        <f>SUM(C184:C187)</f>
        <v>3461.644474</v>
      </c>
      <c r="D183" s="94">
        <f>SUM(D184:D187)</f>
        <v>3461.644474</v>
      </c>
      <c r="E183" s="94">
        <f>SUM(E184:E187)</f>
        <v>1740</v>
      </c>
    </row>
    <row r="184" customHeight="1" spans="1:5">
      <c r="A184" s="95">
        <v>2081001</v>
      </c>
      <c r="B184" s="96" t="s">
        <v>189</v>
      </c>
      <c r="C184" s="94">
        <v>521.6766</v>
      </c>
      <c r="D184" s="94">
        <v>521.6766</v>
      </c>
      <c r="E184" s="94">
        <v>352</v>
      </c>
    </row>
    <row r="185" customHeight="1" spans="1:5">
      <c r="A185" s="95">
        <v>2081002</v>
      </c>
      <c r="B185" s="96" t="s">
        <v>190</v>
      </c>
      <c r="C185" s="94">
        <v>2140.492032</v>
      </c>
      <c r="D185" s="94">
        <v>2140.492032</v>
      </c>
      <c r="E185" s="94">
        <v>955</v>
      </c>
    </row>
    <row r="186" customHeight="1" spans="1:5">
      <c r="A186" s="95">
        <v>2081004</v>
      </c>
      <c r="B186" s="96" t="s">
        <v>191</v>
      </c>
      <c r="C186" s="94">
        <v>506.313839</v>
      </c>
      <c r="D186" s="94">
        <v>506.313839</v>
      </c>
      <c r="E186" s="94">
        <v>291</v>
      </c>
    </row>
    <row r="187" customHeight="1" spans="1:5">
      <c r="A187" s="95">
        <v>2081005</v>
      </c>
      <c r="B187" s="96" t="s">
        <v>192</v>
      </c>
      <c r="C187" s="94">
        <v>293.162003</v>
      </c>
      <c r="D187" s="94">
        <v>293.162003</v>
      </c>
      <c r="E187" s="94">
        <v>142</v>
      </c>
    </row>
    <row r="188" customHeight="1" spans="1:5">
      <c r="A188" s="95">
        <v>20811</v>
      </c>
      <c r="B188" s="96" t="s">
        <v>193</v>
      </c>
      <c r="C188" s="94">
        <f>SUM(C189:C193)</f>
        <v>6893.670521</v>
      </c>
      <c r="D188" s="94">
        <f>SUM(D189:D193)</f>
        <v>6893.670521</v>
      </c>
      <c r="E188" s="94">
        <f>SUM(E189:E193)</f>
        <v>2649</v>
      </c>
    </row>
    <row r="189" customHeight="1" spans="1:5">
      <c r="A189" s="95">
        <v>2081101</v>
      </c>
      <c r="B189" s="96" t="s">
        <v>48</v>
      </c>
      <c r="C189" s="94">
        <v>634.532607</v>
      </c>
      <c r="D189" s="94">
        <v>634.532607</v>
      </c>
      <c r="E189" s="94">
        <v>464</v>
      </c>
    </row>
    <row r="190" customHeight="1" spans="1:5">
      <c r="A190" s="95">
        <v>2081104</v>
      </c>
      <c r="B190" s="96" t="s">
        <v>194</v>
      </c>
      <c r="C190" s="94">
        <v>480.704025</v>
      </c>
      <c r="D190" s="94">
        <v>480.704025</v>
      </c>
      <c r="E190" s="94">
        <v>31</v>
      </c>
    </row>
    <row r="191" customHeight="1" spans="1:5">
      <c r="A191" s="95">
        <v>2081105</v>
      </c>
      <c r="B191" s="96" t="s">
        <v>195</v>
      </c>
      <c r="C191" s="94">
        <v>273.3178</v>
      </c>
      <c r="D191" s="94">
        <v>273.3178</v>
      </c>
      <c r="E191" s="94">
        <v>18</v>
      </c>
    </row>
    <row r="192" customHeight="1" spans="1:5">
      <c r="A192" s="95">
        <v>2081107</v>
      </c>
      <c r="B192" s="96" t="s">
        <v>196</v>
      </c>
      <c r="C192" s="94">
        <v>4262.36921</v>
      </c>
      <c r="D192" s="94">
        <v>4262.36921</v>
      </c>
      <c r="E192" s="94">
        <v>2042</v>
      </c>
    </row>
    <row r="193" customHeight="1" spans="1:5">
      <c r="A193" s="95">
        <v>2081199</v>
      </c>
      <c r="B193" s="96" t="s">
        <v>197</v>
      </c>
      <c r="C193" s="94">
        <v>1242.746879</v>
      </c>
      <c r="D193" s="94">
        <v>1242.746879</v>
      </c>
      <c r="E193" s="94">
        <v>94</v>
      </c>
    </row>
    <row r="194" customHeight="1" spans="1:5">
      <c r="A194" s="95">
        <v>20816</v>
      </c>
      <c r="B194" s="96" t="s">
        <v>198</v>
      </c>
      <c r="C194" s="94">
        <f>C195</f>
        <v>202.669012</v>
      </c>
      <c r="D194" s="94">
        <f>D195</f>
        <v>202.669012</v>
      </c>
      <c r="E194" s="94">
        <f>E195</f>
        <v>101</v>
      </c>
    </row>
    <row r="195" customHeight="1" spans="1:5">
      <c r="A195" s="95">
        <v>2081601</v>
      </c>
      <c r="B195" s="96" t="s">
        <v>48</v>
      </c>
      <c r="C195" s="94">
        <v>202.669012</v>
      </c>
      <c r="D195" s="94">
        <v>202.669012</v>
      </c>
      <c r="E195" s="94">
        <v>101</v>
      </c>
    </row>
    <row r="196" customHeight="1" spans="1:5">
      <c r="A196" s="95">
        <v>20819</v>
      </c>
      <c r="B196" s="96" t="s">
        <v>199</v>
      </c>
      <c r="C196" s="94">
        <f>C197+C198</f>
        <v>10016.256962</v>
      </c>
      <c r="D196" s="94">
        <f>D197+D198</f>
        <v>10016.256962</v>
      </c>
      <c r="E196" s="94">
        <f>E197+E198</f>
        <v>7561</v>
      </c>
    </row>
    <row r="197" customHeight="1" spans="1:5">
      <c r="A197" s="95">
        <v>2081901</v>
      </c>
      <c r="B197" s="96" t="s">
        <v>200</v>
      </c>
      <c r="C197" s="94">
        <v>1367.0874</v>
      </c>
      <c r="D197" s="94">
        <v>1367.0874</v>
      </c>
      <c r="E197" s="94">
        <v>626</v>
      </c>
    </row>
    <row r="198" customHeight="1" spans="1:5">
      <c r="A198" s="95">
        <v>2081902</v>
      </c>
      <c r="B198" s="96" t="s">
        <v>201</v>
      </c>
      <c r="C198" s="94">
        <v>8649.169562</v>
      </c>
      <c r="D198" s="94">
        <v>8649.169562</v>
      </c>
      <c r="E198" s="94">
        <v>6935</v>
      </c>
    </row>
    <row r="199" customHeight="1" spans="1:5">
      <c r="A199" s="95">
        <v>20820</v>
      </c>
      <c r="B199" s="96" t="s">
        <v>202</v>
      </c>
      <c r="C199" s="94">
        <f>C200+C201</f>
        <v>3131.78082</v>
      </c>
      <c r="D199" s="94">
        <f>D200+D201</f>
        <v>3131.78082</v>
      </c>
      <c r="E199" s="94">
        <f>E200+E201</f>
        <v>870</v>
      </c>
    </row>
    <row r="200" customHeight="1" spans="1:5">
      <c r="A200" s="95">
        <v>2082001</v>
      </c>
      <c r="B200" s="96" t="s">
        <v>203</v>
      </c>
      <c r="C200" s="94">
        <v>2935.349595</v>
      </c>
      <c r="D200" s="94">
        <v>2935.349595</v>
      </c>
      <c r="E200" s="94">
        <v>738</v>
      </c>
    </row>
    <row r="201" customHeight="1" spans="1:5">
      <c r="A201" s="95">
        <v>2082002</v>
      </c>
      <c r="B201" s="96" t="s">
        <v>204</v>
      </c>
      <c r="C201" s="94">
        <v>196.431225</v>
      </c>
      <c r="D201" s="94">
        <v>196.431225</v>
      </c>
      <c r="E201" s="94">
        <v>132</v>
      </c>
    </row>
    <row r="202" customHeight="1" spans="1:5">
      <c r="A202" s="95">
        <v>20821</v>
      </c>
      <c r="B202" s="96" t="s">
        <v>205</v>
      </c>
      <c r="C202" s="94">
        <f>C203+C204</f>
        <v>3851.55372</v>
      </c>
      <c r="D202" s="94">
        <f>D203+D204</f>
        <v>3851.55372</v>
      </c>
      <c r="E202" s="94">
        <f>E203+E204</f>
        <v>2012</v>
      </c>
    </row>
    <row r="203" customHeight="1" spans="1:5">
      <c r="A203" s="95">
        <v>2082101</v>
      </c>
      <c r="B203" s="96" t="s">
        <v>206</v>
      </c>
      <c r="C203" s="94">
        <v>120.1862</v>
      </c>
      <c r="D203" s="94">
        <v>120.1862</v>
      </c>
      <c r="E203" s="94">
        <v>83</v>
      </c>
    </row>
    <row r="204" customHeight="1" spans="1:5">
      <c r="A204" s="95">
        <v>2082102</v>
      </c>
      <c r="B204" s="96" t="s">
        <v>207</v>
      </c>
      <c r="C204" s="94">
        <v>3731.36752</v>
      </c>
      <c r="D204" s="94">
        <v>3731.36752</v>
      </c>
      <c r="E204" s="94">
        <v>1929</v>
      </c>
    </row>
    <row r="205" customHeight="1" spans="1:5">
      <c r="A205" s="95">
        <v>20825</v>
      </c>
      <c r="B205" s="96" t="s">
        <v>208</v>
      </c>
      <c r="C205" s="94">
        <f>C206+C207</f>
        <v>2020.744378</v>
      </c>
      <c r="D205" s="94">
        <f>D206+D207</f>
        <v>2020.744378</v>
      </c>
      <c r="E205" s="94">
        <f>E206+E207</f>
        <v>1017</v>
      </c>
    </row>
    <row r="206" customHeight="1" spans="1:5">
      <c r="A206" s="95">
        <v>2082501</v>
      </c>
      <c r="B206" s="96" t="s">
        <v>209</v>
      </c>
      <c r="C206" s="94">
        <v>791.539019</v>
      </c>
      <c r="D206" s="94">
        <v>791.539019</v>
      </c>
      <c r="E206" s="94">
        <v>284</v>
      </c>
    </row>
    <row r="207" customHeight="1" spans="1:5">
      <c r="A207" s="95">
        <v>2082502</v>
      </c>
      <c r="B207" s="96" t="s">
        <v>210</v>
      </c>
      <c r="C207" s="94">
        <v>1229.205359</v>
      </c>
      <c r="D207" s="94">
        <v>1229.205359</v>
      </c>
      <c r="E207" s="94">
        <v>733</v>
      </c>
    </row>
    <row r="208" customHeight="1" spans="1:5">
      <c r="A208" s="95">
        <v>20826</v>
      </c>
      <c r="B208" s="96" t="s">
        <v>211</v>
      </c>
      <c r="C208" s="94">
        <f>C209+C210</f>
        <v>25322.7</v>
      </c>
      <c r="D208" s="94">
        <f>D209+D210</f>
        <v>25322.7</v>
      </c>
      <c r="E208" s="94">
        <f>E209+E210</f>
        <v>26073</v>
      </c>
    </row>
    <row r="209" customHeight="1" spans="1:5">
      <c r="A209" s="95">
        <v>2082601</v>
      </c>
      <c r="B209" s="96" t="s">
        <v>212</v>
      </c>
      <c r="C209" s="94">
        <v>1214</v>
      </c>
      <c r="D209" s="94">
        <v>1214</v>
      </c>
      <c r="E209" s="94">
        <v>1735</v>
      </c>
    </row>
    <row r="210" customHeight="1" spans="1:5">
      <c r="A210" s="95">
        <v>2082602</v>
      </c>
      <c r="B210" s="96" t="s">
        <v>213</v>
      </c>
      <c r="C210" s="94">
        <v>24108.7</v>
      </c>
      <c r="D210" s="94">
        <v>24108.7</v>
      </c>
      <c r="E210" s="94">
        <v>24338</v>
      </c>
    </row>
    <row r="211" customHeight="1" spans="1:5">
      <c r="A211" s="95">
        <v>20828</v>
      </c>
      <c r="B211" s="96" t="s">
        <v>214</v>
      </c>
      <c r="C211" s="94">
        <f>SUM(C212:C215)</f>
        <v>1201.61192</v>
      </c>
      <c r="D211" s="94">
        <f>SUM(D212:D215)</f>
        <v>1201.61192</v>
      </c>
      <c r="E211" s="94">
        <f>SUM(E212:E215)</f>
        <v>269</v>
      </c>
    </row>
    <row r="212" customHeight="1" spans="1:5">
      <c r="A212" s="95">
        <v>2082801</v>
      </c>
      <c r="B212" s="96" t="s">
        <v>48</v>
      </c>
      <c r="C212" s="94">
        <v>332.323132</v>
      </c>
      <c r="D212" s="94">
        <v>332.323132</v>
      </c>
      <c r="E212" s="94">
        <v>189</v>
      </c>
    </row>
    <row r="213" customHeight="1" spans="1:5">
      <c r="A213" s="95">
        <v>2082804</v>
      </c>
      <c r="B213" s="96" t="s">
        <v>215</v>
      </c>
      <c r="C213" s="94">
        <v>722.093039</v>
      </c>
      <c r="D213" s="94">
        <v>722.093039</v>
      </c>
      <c r="E213" s="94"/>
    </row>
    <row r="214" customHeight="1" spans="1:5">
      <c r="A214" s="95">
        <v>2082850</v>
      </c>
      <c r="B214" s="96" t="s">
        <v>54</v>
      </c>
      <c r="C214" s="94">
        <v>117.195749</v>
      </c>
      <c r="D214" s="94">
        <v>117.195749</v>
      </c>
      <c r="E214" s="94">
        <v>80</v>
      </c>
    </row>
    <row r="215" customHeight="1" spans="1:5">
      <c r="A215" s="95">
        <v>2082899</v>
      </c>
      <c r="B215" s="96" t="s">
        <v>216</v>
      </c>
      <c r="C215" s="94">
        <v>30</v>
      </c>
      <c r="D215" s="94">
        <v>30</v>
      </c>
      <c r="E215" s="94"/>
    </row>
    <row r="216" customHeight="1" spans="1:5">
      <c r="A216" s="95">
        <v>210</v>
      </c>
      <c r="B216" s="96" t="s">
        <v>217</v>
      </c>
      <c r="C216" s="94">
        <f>C217+C220+C224+C226+C237+C240+C245+C248+C251+C254+C257+C260</f>
        <v>65277.827218</v>
      </c>
      <c r="D216" s="94">
        <f>D217+D220+D224+D226+D237+D240+D245+D248+D251+D254+D257+D260</f>
        <v>65277.827218</v>
      </c>
      <c r="E216" s="94">
        <f>E217+E220+E224+E226+E237+E240+E245+E248+E251+E254+E257+E260</f>
        <v>49350</v>
      </c>
    </row>
    <row r="217" customHeight="1" spans="1:5">
      <c r="A217" s="95">
        <v>21001</v>
      </c>
      <c r="B217" s="96" t="s">
        <v>218</v>
      </c>
      <c r="C217" s="94">
        <f>C218+C219</f>
        <v>3060.43538</v>
      </c>
      <c r="D217" s="94">
        <f>D218+D219</f>
        <v>3060.43538</v>
      </c>
      <c r="E217" s="94">
        <f>E218+E219</f>
        <v>599</v>
      </c>
    </row>
    <row r="218" customHeight="1" spans="1:5">
      <c r="A218" s="95">
        <v>2100101</v>
      </c>
      <c r="B218" s="96" t="s">
        <v>48</v>
      </c>
      <c r="C218" s="94">
        <v>2586.72638</v>
      </c>
      <c r="D218" s="94">
        <v>2586.72638</v>
      </c>
      <c r="E218" s="94">
        <v>599</v>
      </c>
    </row>
    <row r="219" customHeight="1" spans="1:5">
      <c r="A219" s="95">
        <v>2100199</v>
      </c>
      <c r="B219" s="96" t="s">
        <v>219</v>
      </c>
      <c r="C219" s="94">
        <v>473.709</v>
      </c>
      <c r="D219" s="94">
        <v>473.709</v>
      </c>
      <c r="E219" s="94"/>
    </row>
    <row r="220" customHeight="1" spans="1:5">
      <c r="A220" s="95">
        <v>21002</v>
      </c>
      <c r="B220" s="96" t="s">
        <v>220</v>
      </c>
      <c r="C220" s="94">
        <f>C221+C222+C223</f>
        <v>1406.350746</v>
      </c>
      <c r="D220" s="94">
        <f>D221+D222+D223</f>
        <v>1406.350746</v>
      </c>
      <c r="E220" s="94">
        <f>E221+E222+E223</f>
        <v>744</v>
      </c>
    </row>
    <row r="221" customHeight="1" spans="1:5">
      <c r="A221" s="95">
        <v>2100201</v>
      </c>
      <c r="B221" s="96" t="s">
        <v>221</v>
      </c>
      <c r="C221" s="94">
        <v>392.768966</v>
      </c>
      <c r="D221" s="94">
        <v>392.768966</v>
      </c>
      <c r="E221" s="94">
        <v>345</v>
      </c>
    </row>
    <row r="222" customHeight="1" spans="1:5">
      <c r="A222" s="95">
        <v>2100202</v>
      </c>
      <c r="B222" s="96" t="s">
        <v>222</v>
      </c>
      <c r="C222" s="94">
        <v>622.83132</v>
      </c>
      <c r="D222" s="94">
        <v>622.83132</v>
      </c>
      <c r="E222" s="94">
        <v>144</v>
      </c>
    </row>
    <row r="223" customHeight="1" spans="1:5">
      <c r="A223" s="95">
        <v>2100205</v>
      </c>
      <c r="B223" s="96" t="s">
        <v>223</v>
      </c>
      <c r="C223" s="94">
        <v>390.75046</v>
      </c>
      <c r="D223" s="94">
        <v>390.75046</v>
      </c>
      <c r="E223" s="94">
        <v>255</v>
      </c>
    </row>
    <row r="224" customHeight="1" spans="1:5">
      <c r="A224" s="95">
        <v>21003</v>
      </c>
      <c r="B224" s="96" t="s">
        <v>224</v>
      </c>
      <c r="C224" s="94">
        <f>C225</f>
        <v>8587.615268</v>
      </c>
      <c r="D224" s="94">
        <f>D225</f>
        <v>8587.615268</v>
      </c>
      <c r="E224" s="94">
        <f>E225</f>
        <v>3960</v>
      </c>
    </row>
    <row r="225" customHeight="1" spans="1:5">
      <c r="A225" s="95">
        <v>2100302</v>
      </c>
      <c r="B225" s="96" t="s">
        <v>225</v>
      </c>
      <c r="C225" s="94">
        <v>8587.615268</v>
      </c>
      <c r="D225" s="94">
        <v>8587.615268</v>
      </c>
      <c r="E225" s="94">
        <v>3960</v>
      </c>
    </row>
    <row r="226" customHeight="1" spans="1:5">
      <c r="A226" s="95">
        <v>21004</v>
      </c>
      <c r="B226" s="96" t="s">
        <v>226</v>
      </c>
      <c r="C226" s="94">
        <f>SUM(C227:C236)</f>
        <v>11199.576555</v>
      </c>
      <c r="D226" s="94">
        <f>SUM(D227:D236)</f>
        <v>11199.576555</v>
      </c>
      <c r="E226" s="94">
        <f>SUM(E227:E236)</f>
        <v>8722</v>
      </c>
    </row>
    <row r="227" customHeight="1" spans="1:5">
      <c r="A227" s="95">
        <v>2100401</v>
      </c>
      <c r="B227" s="96" t="s">
        <v>227</v>
      </c>
      <c r="C227" s="94">
        <v>2047.210485</v>
      </c>
      <c r="D227" s="94">
        <v>2047.210485</v>
      </c>
      <c r="E227" s="94">
        <v>1800</v>
      </c>
    </row>
    <row r="228" customHeight="1" spans="1:5">
      <c r="A228" s="95">
        <v>2100402</v>
      </c>
      <c r="B228" s="96" t="s">
        <v>228</v>
      </c>
      <c r="C228" s="94">
        <v>64.376874</v>
      </c>
      <c r="D228" s="94">
        <v>64.376874</v>
      </c>
      <c r="E228" s="94">
        <v>32</v>
      </c>
    </row>
    <row r="229" customHeight="1" spans="1:5">
      <c r="A229" s="95">
        <v>2100403</v>
      </c>
      <c r="B229" s="96" t="s">
        <v>229</v>
      </c>
      <c r="C229" s="94">
        <v>1324.139492</v>
      </c>
      <c r="D229" s="94">
        <v>1324.139492</v>
      </c>
      <c r="E229" s="94">
        <v>1308</v>
      </c>
    </row>
    <row r="230" customHeight="1" spans="1:5">
      <c r="A230" s="95">
        <v>2100404</v>
      </c>
      <c r="B230" s="96" t="s">
        <v>230</v>
      </c>
      <c r="C230" s="94">
        <v>54.5</v>
      </c>
      <c r="D230" s="94">
        <v>54.5</v>
      </c>
      <c r="E230" s="94">
        <v>50</v>
      </c>
    </row>
    <row r="231" customHeight="1" spans="1:5">
      <c r="A231" s="95">
        <v>2100405</v>
      </c>
      <c r="B231" s="96" t="s">
        <v>231</v>
      </c>
      <c r="C231" s="94">
        <v>787.886105</v>
      </c>
      <c r="D231" s="94">
        <v>787.886105</v>
      </c>
      <c r="E231" s="94">
        <v>463</v>
      </c>
    </row>
    <row r="232" customHeight="1" spans="1:5">
      <c r="A232" s="95">
        <v>2100406</v>
      </c>
      <c r="B232" s="96" t="s">
        <v>232</v>
      </c>
      <c r="C232" s="94">
        <v>316.553321</v>
      </c>
      <c r="D232" s="94">
        <v>316.553321</v>
      </c>
      <c r="E232" s="94">
        <v>145</v>
      </c>
    </row>
    <row r="233" customHeight="1" spans="1:5">
      <c r="A233" s="95">
        <v>2100408</v>
      </c>
      <c r="B233" s="96" t="s">
        <v>233</v>
      </c>
      <c r="C233" s="94">
        <v>4054.683918</v>
      </c>
      <c r="D233" s="94">
        <v>4054.683918</v>
      </c>
      <c r="E233" s="94">
        <v>4199</v>
      </c>
    </row>
    <row r="234" customHeight="1" spans="1:5">
      <c r="A234" s="95">
        <v>2100409</v>
      </c>
      <c r="B234" s="96" t="s">
        <v>234</v>
      </c>
      <c r="C234" s="94">
        <v>104.951</v>
      </c>
      <c r="D234" s="94">
        <v>104.951</v>
      </c>
      <c r="E234" s="94">
        <v>725</v>
      </c>
    </row>
    <row r="235" customHeight="1" spans="1:5">
      <c r="A235" s="95">
        <v>2100410</v>
      </c>
      <c r="B235" s="96" t="s">
        <v>235</v>
      </c>
      <c r="C235" s="94">
        <v>2415.56686</v>
      </c>
      <c r="D235" s="94">
        <v>2415.56686</v>
      </c>
      <c r="E235" s="94"/>
    </row>
    <row r="236" customHeight="1" spans="1:5">
      <c r="A236" s="95">
        <v>2100499</v>
      </c>
      <c r="B236" s="96" t="s">
        <v>236</v>
      </c>
      <c r="C236" s="94">
        <v>29.7085</v>
      </c>
      <c r="D236" s="94">
        <v>29.7085</v>
      </c>
      <c r="E236" s="94"/>
    </row>
    <row r="237" customHeight="1" spans="1:5">
      <c r="A237" s="95">
        <v>21007</v>
      </c>
      <c r="B237" s="96" t="s">
        <v>237</v>
      </c>
      <c r="C237" s="94">
        <f>C238+C239</f>
        <v>1083.546674</v>
      </c>
      <c r="D237" s="94">
        <f>D238+D239</f>
        <v>1083.546674</v>
      </c>
      <c r="E237" s="94">
        <f>E238+E239</f>
        <v>1029</v>
      </c>
    </row>
    <row r="238" customHeight="1" spans="1:5">
      <c r="A238" s="95">
        <v>2100716</v>
      </c>
      <c r="B238" s="96" t="s">
        <v>238</v>
      </c>
      <c r="C238" s="94">
        <v>88.572674</v>
      </c>
      <c r="D238" s="94">
        <v>88.572674</v>
      </c>
      <c r="E238" s="94">
        <v>37</v>
      </c>
    </row>
    <row r="239" customHeight="1" spans="1:5">
      <c r="A239" s="95">
        <v>2100717</v>
      </c>
      <c r="B239" s="96" t="s">
        <v>239</v>
      </c>
      <c r="C239" s="94">
        <v>994.974</v>
      </c>
      <c r="D239" s="94">
        <v>994.974</v>
      </c>
      <c r="E239" s="94">
        <v>992</v>
      </c>
    </row>
    <row r="240" customHeight="1" spans="1:5">
      <c r="A240" s="95">
        <v>21011</v>
      </c>
      <c r="B240" s="96" t="s">
        <v>240</v>
      </c>
      <c r="C240" s="94">
        <f>SUM(C241:C244)</f>
        <v>21901.085102</v>
      </c>
      <c r="D240" s="94">
        <f>SUM(D241:D244)</f>
        <v>21901.085102</v>
      </c>
      <c r="E240" s="94">
        <f>SUM(E241:E244)</f>
        <v>15598</v>
      </c>
    </row>
    <row r="241" customHeight="1" spans="1:5">
      <c r="A241" s="95">
        <v>2101101</v>
      </c>
      <c r="B241" s="96" t="s">
        <v>241</v>
      </c>
      <c r="C241" s="94">
        <v>5732.732828</v>
      </c>
      <c r="D241" s="94">
        <v>5732.732828</v>
      </c>
      <c r="E241" s="94">
        <v>4004</v>
      </c>
    </row>
    <row r="242" customHeight="1" spans="1:5">
      <c r="A242" s="95">
        <v>2101102</v>
      </c>
      <c r="B242" s="96" t="s">
        <v>242</v>
      </c>
      <c r="C242" s="94">
        <v>14020.503796</v>
      </c>
      <c r="D242" s="94">
        <v>14020.503796</v>
      </c>
      <c r="E242" s="94">
        <v>9684</v>
      </c>
    </row>
    <row r="243" customHeight="1" spans="1:5">
      <c r="A243" s="95">
        <v>2101103</v>
      </c>
      <c r="B243" s="96" t="s">
        <v>243</v>
      </c>
      <c r="C243" s="94">
        <v>1145.422135</v>
      </c>
      <c r="D243" s="94">
        <v>1145.422135</v>
      </c>
      <c r="E243" s="94">
        <v>811</v>
      </c>
    </row>
    <row r="244" customHeight="1" spans="1:5">
      <c r="A244" s="95">
        <v>2101199</v>
      </c>
      <c r="B244" s="96" t="s">
        <v>244</v>
      </c>
      <c r="C244" s="94">
        <v>1002.426343</v>
      </c>
      <c r="D244" s="94">
        <v>1002.426343</v>
      </c>
      <c r="E244" s="94">
        <v>1099</v>
      </c>
    </row>
    <row r="245" customHeight="1" spans="1:5">
      <c r="A245" s="95">
        <v>21012</v>
      </c>
      <c r="B245" s="96" t="s">
        <v>245</v>
      </c>
      <c r="C245" s="94">
        <f>C246+C247</f>
        <v>12460.1</v>
      </c>
      <c r="D245" s="94">
        <f>D246+D247</f>
        <v>12460.1</v>
      </c>
      <c r="E245" s="94">
        <f>E246+E247</f>
        <v>17216</v>
      </c>
    </row>
    <row r="246" customHeight="1" spans="1:5">
      <c r="A246" s="95">
        <v>2101201</v>
      </c>
      <c r="B246" s="96" t="s">
        <v>246</v>
      </c>
      <c r="C246" s="94">
        <v>17.35</v>
      </c>
      <c r="D246" s="94">
        <v>17.35</v>
      </c>
      <c r="E246" s="94">
        <v>1</v>
      </c>
    </row>
    <row r="247" customHeight="1" spans="1:5">
      <c r="A247" s="95">
        <v>2101202</v>
      </c>
      <c r="B247" s="96" t="s">
        <v>247</v>
      </c>
      <c r="C247" s="94">
        <v>12442.75</v>
      </c>
      <c r="D247" s="94">
        <v>12442.75</v>
      </c>
      <c r="E247" s="94">
        <v>17215</v>
      </c>
    </row>
    <row r="248" customHeight="1" spans="1:5">
      <c r="A248" s="95">
        <v>21013</v>
      </c>
      <c r="B248" s="96" t="s">
        <v>248</v>
      </c>
      <c r="C248" s="94">
        <f>C249+C250</f>
        <v>4328.1</v>
      </c>
      <c r="D248" s="94">
        <f>D249+D250</f>
        <v>4328.1</v>
      </c>
      <c r="E248" s="94">
        <f>E249+E250</f>
        <v>835</v>
      </c>
    </row>
    <row r="249" customHeight="1" spans="1:5">
      <c r="A249" s="95">
        <v>2101301</v>
      </c>
      <c r="B249" s="96" t="s">
        <v>249</v>
      </c>
      <c r="C249" s="94">
        <v>3350.8</v>
      </c>
      <c r="D249" s="94">
        <v>3350.8</v>
      </c>
      <c r="E249" s="94">
        <v>834</v>
      </c>
    </row>
    <row r="250" customHeight="1" spans="1:5">
      <c r="A250" s="95">
        <v>2101399</v>
      </c>
      <c r="B250" s="96" t="s">
        <v>250</v>
      </c>
      <c r="C250" s="94">
        <v>977.3</v>
      </c>
      <c r="D250" s="94">
        <v>977.3</v>
      </c>
      <c r="E250" s="94">
        <v>1</v>
      </c>
    </row>
    <row r="251" customHeight="1" spans="1:5">
      <c r="A251" s="95">
        <v>21014</v>
      </c>
      <c r="B251" s="96" t="s">
        <v>251</v>
      </c>
      <c r="C251" s="94">
        <f>C252+C253</f>
        <v>882.352944</v>
      </c>
      <c r="D251" s="94">
        <f>D252+D253</f>
        <v>882.352944</v>
      </c>
      <c r="E251" s="94">
        <f>E252+E253</f>
        <v>544</v>
      </c>
    </row>
    <row r="252" customHeight="1" spans="1:5">
      <c r="A252" s="95">
        <v>2101401</v>
      </c>
      <c r="B252" s="96" t="s">
        <v>252</v>
      </c>
      <c r="C252" s="94">
        <v>802</v>
      </c>
      <c r="D252" s="94">
        <v>802</v>
      </c>
      <c r="E252" s="94">
        <v>477</v>
      </c>
    </row>
    <row r="253" customHeight="1" spans="1:5">
      <c r="A253" s="95">
        <v>2101499</v>
      </c>
      <c r="B253" s="96" t="s">
        <v>253</v>
      </c>
      <c r="C253" s="94">
        <v>80.352944</v>
      </c>
      <c r="D253" s="94">
        <v>80.352944</v>
      </c>
      <c r="E253" s="94">
        <v>67</v>
      </c>
    </row>
    <row r="254" customHeight="1" spans="1:5">
      <c r="A254" s="95">
        <v>21015</v>
      </c>
      <c r="B254" s="96" t="s">
        <v>254</v>
      </c>
      <c r="C254" s="94">
        <f>C255+C256</f>
        <v>212.664549</v>
      </c>
      <c r="D254" s="94">
        <f>D255+D256</f>
        <v>212.664549</v>
      </c>
      <c r="E254" s="94">
        <f>E255+E256</f>
        <v>103</v>
      </c>
    </row>
    <row r="255" customHeight="1" spans="1:5">
      <c r="A255" s="95">
        <v>2101501</v>
      </c>
      <c r="B255" s="96" t="s">
        <v>48</v>
      </c>
      <c r="C255" s="94">
        <v>164.711644</v>
      </c>
      <c r="D255" s="94">
        <v>164.711644</v>
      </c>
      <c r="E255" s="94">
        <v>99</v>
      </c>
    </row>
    <row r="256" customHeight="1" spans="1:5">
      <c r="A256" s="95">
        <v>2101599</v>
      </c>
      <c r="B256" s="96" t="s">
        <v>255</v>
      </c>
      <c r="C256" s="94">
        <v>47.952905</v>
      </c>
      <c r="D256" s="94">
        <v>47.952905</v>
      </c>
      <c r="E256" s="94">
        <v>4</v>
      </c>
    </row>
    <row r="257" customHeight="1" spans="1:5">
      <c r="A257" s="95">
        <v>21017</v>
      </c>
      <c r="B257" s="96" t="s">
        <v>254</v>
      </c>
      <c r="C257" s="94">
        <f>SUM(C258:C259)</f>
        <v>106</v>
      </c>
      <c r="D257" s="94">
        <f>SUM(D258:D259)</f>
        <v>106</v>
      </c>
      <c r="E257" s="94"/>
    </row>
    <row r="258" customHeight="1" spans="1:5">
      <c r="A258" s="95">
        <v>2101704</v>
      </c>
      <c r="B258" s="96" t="s">
        <v>256</v>
      </c>
      <c r="C258" s="94">
        <v>105</v>
      </c>
      <c r="D258" s="94">
        <v>105</v>
      </c>
      <c r="E258" s="94"/>
    </row>
    <row r="259" customHeight="1" spans="1:5">
      <c r="A259" s="95">
        <v>2101799</v>
      </c>
      <c r="B259" s="96" t="s">
        <v>257</v>
      </c>
      <c r="C259" s="94">
        <v>1</v>
      </c>
      <c r="D259" s="94">
        <v>1</v>
      </c>
      <c r="E259" s="94"/>
    </row>
    <row r="260" customHeight="1" spans="1:5">
      <c r="A260" s="95">
        <v>21099</v>
      </c>
      <c r="B260" s="96" t="s">
        <v>258</v>
      </c>
      <c r="C260" s="94">
        <f>C261</f>
        <v>50</v>
      </c>
      <c r="D260" s="94">
        <f>D261</f>
        <v>50</v>
      </c>
      <c r="E260" s="94"/>
    </row>
    <row r="261" customHeight="1" spans="1:5">
      <c r="A261" s="95">
        <v>2109999</v>
      </c>
      <c r="B261" s="96" t="s">
        <v>259</v>
      </c>
      <c r="C261" s="94">
        <v>50</v>
      </c>
      <c r="D261" s="94">
        <v>50</v>
      </c>
      <c r="E261" s="94"/>
    </row>
    <row r="262" customHeight="1" spans="1:5">
      <c r="A262" s="95">
        <v>211</v>
      </c>
      <c r="B262" s="96" t="s">
        <v>260</v>
      </c>
      <c r="C262" s="94">
        <f>C263+C265+C267+C272+C278+C282</f>
        <v>32404.942429</v>
      </c>
      <c r="D262" s="94">
        <f>D263+D265+D267+D272+D278+D282</f>
        <v>8919.942429</v>
      </c>
      <c r="E262" s="94">
        <f>E263+E265+E267+E272+E278+E282</f>
        <v>15844</v>
      </c>
    </row>
    <row r="263" customHeight="1" spans="1:5">
      <c r="A263" s="95">
        <v>21101</v>
      </c>
      <c r="B263" s="96" t="s">
        <v>261</v>
      </c>
      <c r="C263" s="94">
        <f>C264</f>
        <v>811.827023</v>
      </c>
      <c r="D263" s="94">
        <f>D264</f>
        <v>811.827023</v>
      </c>
      <c r="E263" s="94">
        <f>E264</f>
        <v>631</v>
      </c>
    </row>
    <row r="264" customHeight="1" spans="1:5">
      <c r="A264" s="95">
        <v>2110101</v>
      </c>
      <c r="B264" s="96" t="s">
        <v>48</v>
      </c>
      <c r="C264" s="94">
        <v>811.827023</v>
      </c>
      <c r="D264" s="94">
        <v>811.827023</v>
      </c>
      <c r="E264" s="94">
        <v>631</v>
      </c>
    </row>
    <row r="265" customHeight="1" spans="1:5">
      <c r="A265" s="95">
        <v>21102</v>
      </c>
      <c r="B265" s="96" t="s">
        <v>262</v>
      </c>
      <c r="C265" s="94">
        <f>C266</f>
        <v>5</v>
      </c>
      <c r="D265" s="94">
        <f>D266</f>
        <v>5</v>
      </c>
      <c r="E265" s="94"/>
    </row>
    <row r="266" customHeight="1" spans="1:5">
      <c r="A266" s="95">
        <v>2110299</v>
      </c>
      <c r="B266" s="96" t="s">
        <v>263</v>
      </c>
      <c r="C266" s="94">
        <v>5</v>
      </c>
      <c r="D266" s="94">
        <v>5</v>
      </c>
      <c r="E266" s="94"/>
    </row>
    <row r="267" customHeight="1" spans="1:5">
      <c r="A267" s="95">
        <v>21103</v>
      </c>
      <c r="B267" s="96" t="s">
        <v>264</v>
      </c>
      <c r="C267" s="94">
        <f>C268+C269+C270+C271</f>
        <v>28998.964715</v>
      </c>
      <c r="D267" s="94">
        <f>D268+D269+D270+D271</f>
        <v>5513.964715</v>
      </c>
      <c r="E267" s="94">
        <f>E268+E269+E270+E271</f>
        <v>12470</v>
      </c>
    </row>
    <row r="268" customHeight="1" spans="1:5">
      <c r="A268" s="95">
        <v>2110301</v>
      </c>
      <c r="B268" s="96" t="s">
        <v>265</v>
      </c>
      <c r="C268" s="94">
        <v>971.0467</v>
      </c>
      <c r="D268" s="94">
        <v>971.0467</v>
      </c>
      <c r="E268" s="94"/>
    </row>
    <row r="269" s="86" customFormat="1" customHeight="1" spans="1:5">
      <c r="A269" s="95">
        <v>2110302</v>
      </c>
      <c r="B269" s="96" t="s">
        <v>266</v>
      </c>
      <c r="C269" s="94">
        <f>4146.618015+23485</f>
        <v>27631.618015</v>
      </c>
      <c r="D269" s="94">
        <v>4146.618015</v>
      </c>
      <c r="E269" s="94">
        <v>10400</v>
      </c>
    </row>
    <row r="270" customHeight="1" spans="1:5">
      <c r="A270" s="95">
        <v>2110307</v>
      </c>
      <c r="B270" s="96" t="s">
        <v>267</v>
      </c>
      <c r="C270" s="94">
        <v>3</v>
      </c>
      <c r="D270" s="94">
        <v>3</v>
      </c>
      <c r="E270" s="94"/>
    </row>
    <row r="271" customHeight="1" spans="1:5">
      <c r="A271" s="95">
        <v>2110399</v>
      </c>
      <c r="B271" s="96" t="s">
        <v>268</v>
      </c>
      <c r="C271" s="94">
        <v>393.3</v>
      </c>
      <c r="D271" s="94">
        <v>393.3</v>
      </c>
      <c r="E271" s="94">
        <v>2070</v>
      </c>
    </row>
    <row r="272" customHeight="1" spans="1:5">
      <c r="A272" s="95">
        <v>21104</v>
      </c>
      <c r="B272" s="96" t="s">
        <v>269</v>
      </c>
      <c r="C272" s="94">
        <f>SUM(C273:C277)</f>
        <v>664.772946</v>
      </c>
      <c r="D272" s="94">
        <f>SUM(D273:D277)</f>
        <v>664.772946</v>
      </c>
      <c r="E272" s="94">
        <f>SUM(E273:E277)</f>
        <v>215</v>
      </c>
    </row>
    <row r="273" customHeight="1" spans="1:5">
      <c r="A273" s="95">
        <v>2110401</v>
      </c>
      <c r="B273" s="96" t="s">
        <v>270</v>
      </c>
      <c r="C273" s="94">
        <v>139.22</v>
      </c>
      <c r="D273" s="94">
        <v>139.22</v>
      </c>
      <c r="E273" s="94"/>
    </row>
    <row r="274" customHeight="1" spans="1:5">
      <c r="A274" s="95">
        <v>2110402</v>
      </c>
      <c r="B274" s="96" t="s">
        <v>271</v>
      </c>
      <c r="C274" s="94">
        <v>45.5</v>
      </c>
      <c r="D274" s="94">
        <v>45.5</v>
      </c>
      <c r="E274" s="94"/>
    </row>
    <row r="275" customHeight="1" spans="1:5">
      <c r="A275" s="95">
        <v>2110404</v>
      </c>
      <c r="B275" s="96" t="s">
        <v>272</v>
      </c>
      <c r="C275" s="94">
        <v>43.3</v>
      </c>
      <c r="D275" s="94">
        <v>43.3</v>
      </c>
      <c r="E275" s="94"/>
    </row>
    <row r="276" customHeight="1" spans="1:5">
      <c r="A276" s="95">
        <v>2110405</v>
      </c>
      <c r="B276" s="96" t="s">
        <v>273</v>
      </c>
      <c r="C276" s="94">
        <v>210.332946</v>
      </c>
      <c r="D276" s="94">
        <v>210.332946</v>
      </c>
      <c r="E276" s="94">
        <v>143</v>
      </c>
    </row>
    <row r="277" customHeight="1" spans="1:5">
      <c r="A277" s="95">
        <v>2110406</v>
      </c>
      <c r="B277" s="96" t="s">
        <v>274</v>
      </c>
      <c r="C277" s="94">
        <v>226.42</v>
      </c>
      <c r="D277" s="94">
        <v>226.42</v>
      </c>
      <c r="E277" s="94">
        <v>72</v>
      </c>
    </row>
    <row r="278" customHeight="1" spans="1:5">
      <c r="A278" s="95">
        <v>21111</v>
      </c>
      <c r="B278" s="96" t="s">
        <v>275</v>
      </c>
      <c r="C278" s="94">
        <f>SUM(C279:C281)</f>
        <v>1774.377745</v>
      </c>
      <c r="D278" s="94">
        <f>SUM(D279:D281)</f>
        <v>1774.377745</v>
      </c>
      <c r="E278" s="94">
        <f>SUM(E279:E281)</f>
        <v>778</v>
      </c>
    </row>
    <row r="279" customHeight="1" spans="1:5">
      <c r="A279" s="95">
        <v>2111101</v>
      </c>
      <c r="B279" s="96" t="s">
        <v>276</v>
      </c>
      <c r="C279" s="94">
        <v>714.402944</v>
      </c>
      <c r="D279" s="94">
        <v>714.402944</v>
      </c>
      <c r="E279" s="94">
        <v>369</v>
      </c>
    </row>
    <row r="280" customHeight="1" spans="1:5">
      <c r="A280" s="95">
        <v>2111102</v>
      </c>
      <c r="B280" s="96" t="s">
        <v>277</v>
      </c>
      <c r="C280" s="94">
        <v>764.241993</v>
      </c>
      <c r="D280" s="94">
        <v>764.241993</v>
      </c>
      <c r="E280" s="94">
        <v>409</v>
      </c>
    </row>
    <row r="281" customHeight="1" spans="1:5">
      <c r="A281" s="95">
        <v>2111199</v>
      </c>
      <c r="B281" s="96" t="s">
        <v>278</v>
      </c>
      <c r="C281" s="94">
        <v>295.732808</v>
      </c>
      <c r="D281" s="94">
        <v>295.732808</v>
      </c>
      <c r="E281" s="94"/>
    </row>
    <row r="282" customHeight="1" spans="1:5">
      <c r="A282" s="95">
        <v>21199</v>
      </c>
      <c r="B282" s="96" t="s">
        <v>279</v>
      </c>
      <c r="C282" s="94">
        <f>C283</f>
        <v>150</v>
      </c>
      <c r="D282" s="94">
        <f>D283</f>
        <v>150</v>
      </c>
      <c r="E282" s="94">
        <f>E283</f>
        <v>1750</v>
      </c>
    </row>
    <row r="283" customHeight="1" spans="1:5">
      <c r="A283" s="95">
        <v>2119999</v>
      </c>
      <c r="B283" s="96" t="s">
        <v>280</v>
      </c>
      <c r="C283" s="94">
        <v>150</v>
      </c>
      <c r="D283" s="94">
        <v>150</v>
      </c>
      <c r="E283" s="94">
        <v>1750</v>
      </c>
    </row>
    <row r="284" customHeight="1" spans="1:5">
      <c r="A284" s="95">
        <v>212</v>
      </c>
      <c r="B284" s="96" t="s">
        <v>281</v>
      </c>
      <c r="C284" s="94">
        <f>C285+C290+C293+C295+C297</f>
        <v>122616.712933</v>
      </c>
      <c r="D284" s="94">
        <f>D285+D290+D293+D295+D297</f>
        <v>109477.712933</v>
      </c>
      <c r="E284" s="94">
        <f>E285+E290+E293+E295+E297</f>
        <v>29875</v>
      </c>
    </row>
    <row r="285" customHeight="1" spans="1:5">
      <c r="A285" s="95">
        <v>21201</v>
      </c>
      <c r="B285" s="96" t="s">
        <v>282</v>
      </c>
      <c r="C285" s="94">
        <f>C286+C287+C288+C289</f>
        <v>10225.328555</v>
      </c>
      <c r="D285" s="94">
        <f>D286+D287+D288+D289</f>
        <v>8473.328555</v>
      </c>
      <c r="E285" s="94">
        <f>E286+E287+E288+E289</f>
        <v>3301</v>
      </c>
    </row>
    <row r="286" customHeight="1" spans="1:5">
      <c r="A286" s="95">
        <v>2120101</v>
      </c>
      <c r="B286" s="96" t="s">
        <v>48</v>
      </c>
      <c r="C286" s="94">
        <v>1448.507899</v>
      </c>
      <c r="D286" s="94">
        <v>1448.507899</v>
      </c>
      <c r="E286" s="94">
        <v>925</v>
      </c>
    </row>
    <row r="287" customHeight="1" spans="1:5">
      <c r="A287" s="95">
        <v>2120104</v>
      </c>
      <c r="B287" s="96" t="s">
        <v>283</v>
      </c>
      <c r="C287" s="94">
        <v>1952.874316</v>
      </c>
      <c r="D287" s="94">
        <v>1952.874316</v>
      </c>
      <c r="E287" s="94">
        <v>1265</v>
      </c>
    </row>
    <row r="288" customHeight="1" spans="1:5">
      <c r="A288" s="95">
        <v>2120106</v>
      </c>
      <c r="B288" s="96" t="s">
        <v>284</v>
      </c>
      <c r="C288" s="94">
        <v>141.691047</v>
      </c>
      <c r="D288" s="94">
        <v>141.691047</v>
      </c>
      <c r="E288" s="94">
        <v>88</v>
      </c>
    </row>
    <row r="289" s="86" customFormat="1" customHeight="1" spans="1:5">
      <c r="A289" s="95">
        <v>2120199</v>
      </c>
      <c r="B289" s="96" t="s">
        <v>285</v>
      </c>
      <c r="C289" s="94">
        <f>4930.255293+1752</f>
        <v>6682.255293</v>
      </c>
      <c r="D289" s="94">
        <v>4930.255293</v>
      </c>
      <c r="E289" s="94">
        <v>1023</v>
      </c>
    </row>
    <row r="290" customHeight="1" spans="1:5">
      <c r="A290" s="95">
        <v>21203</v>
      </c>
      <c r="B290" s="96" t="s">
        <v>286</v>
      </c>
      <c r="C290" s="94">
        <f>C291+C292</f>
        <v>27979.082684</v>
      </c>
      <c r="D290" s="94">
        <f>D291+D292</f>
        <v>21726.082684</v>
      </c>
      <c r="E290" s="94">
        <f>E291+E292</f>
        <v>16423</v>
      </c>
    </row>
    <row r="291" s="86" customFormat="1" customHeight="1" spans="1:5">
      <c r="A291" s="95">
        <v>2120303</v>
      </c>
      <c r="B291" s="96" t="s">
        <v>287</v>
      </c>
      <c r="C291" s="94">
        <f>2100+6253</f>
        <v>8353</v>
      </c>
      <c r="D291" s="94">
        <v>2100</v>
      </c>
      <c r="E291" s="94"/>
    </row>
    <row r="292" customHeight="1" spans="1:5">
      <c r="A292" s="95">
        <v>2120399</v>
      </c>
      <c r="B292" s="96" t="s">
        <v>288</v>
      </c>
      <c r="C292" s="94">
        <v>19626.082684</v>
      </c>
      <c r="D292" s="94">
        <v>19626.082684</v>
      </c>
      <c r="E292" s="94">
        <v>16423</v>
      </c>
    </row>
    <row r="293" customHeight="1" spans="1:5">
      <c r="A293" s="95">
        <v>21205</v>
      </c>
      <c r="B293" s="96" t="s">
        <v>289</v>
      </c>
      <c r="C293" s="94">
        <f>C294</f>
        <v>11402.624384</v>
      </c>
      <c r="D293" s="94">
        <f>D294</f>
        <v>11402.624384</v>
      </c>
      <c r="E293" s="94">
        <f>E294</f>
        <v>8366</v>
      </c>
    </row>
    <row r="294" customHeight="1" spans="1:5">
      <c r="A294" s="95">
        <v>2120501</v>
      </c>
      <c r="B294" s="96" t="s">
        <v>290</v>
      </c>
      <c r="C294" s="94">
        <v>11402.624384</v>
      </c>
      <c r="D294" s="94">
        <v>11402.624384</v>
      </c>
      <c r="E294" s="94">
        <v>8366</v>
      </c>
    </row>
    <row r="295" customHeight="1" spans="1:5">
      <c r="A295" s="95">
        <v>21206</v>
      </c>
      <c r="B295" s="96" t="s">
        <v>291</v>
      </c>
      <c r="C295" s="94">
        <f>C296</f>
        <v>377.242409</v>
      </c>
      <c r="D295" s="94">
        <f>D296</f>
        <v>377.242409</v>
      </c>
      <c r="E295" s="94">
        <f>E296</f>
        <v>283</v>
      </c>
    </row>
    <row r="296" customHeight="1" spans="1:5">
      <c r="A296" s="95">
        <v>2120601</v>
      </c>
      <c r="B296" s="96" t="s">
        <v>292</v>
      </c>
      <c r="C296" s="94">
        <v>377.242409</v>
      </c>
      <c r="D296" s="94">
        <v>377.242409</v>
      </c>
      <c r="E296" s="94">
        <v>283</v>
      </c>
    </row>
    <row r="297" customHeight="1" spans="1:5">
      <c r="A297" s="95">
        <v>21299</v>
      </c>
      <c r="B297" s="96" t="s">
        <v>293</v>
      </c>
      <c r="C297" s="94">
        <f>C298</f>
        <v>72632.434901</v>
      </c>
      <c r="D297" s="94">
        <f>D298</f>
        <v>67498.434901</v>
      </c>
      <c r="E297" s="94">
        <f>E298</f>
        <v>1502</v>
      </c>
    </row>
    <row r="298" s="86" customFormat="1" customHeight="1" spans="1:5">
      <c r="A298" s="95">
        <v>2129999</v>
      </c>
      <c r="B298" s="96" t="s">
        <v>294</v>
      </c>
      <c r="C298" s="94">
        <f>67498.434901+5134</f>
        <v>72632.434901</v>
      </c>
      <c r="D298" s="94">
        <v>67498.434901</v>
      </c>
      <c r="E298" s="94">
        <v>1502</v>
      </c>
    </row>
    <row r="299" customHeight="1" spans="1:5">
      <c r="A299" s="95">
        <v>213</v>
      </c>
      <c r="B299" s="96" t="s">
        <v>295</v>
      </c>
      <c r="C299" s="94">
        <f>C300+C318+C325+C335+C337+C341+C344</f>
        <v>104031.329134</v>
      </c>
      <c r="D299" s="94">
        <f>D300+D318+D325+D335+D337+D341+D344</f>
        <v>104031.329134</v>
      </c>
      <c r="E299" s="94">
        <f>E300+E318+E325+E335+E337+E341+E344</f>
        <v>77998</v>
      </c>
    </row>
    <row r="300" customHeight="1" spans="1:5">
      <c r="A300" s="95">
        <v>21301</v>
      </c>
      <c r="B300" s="96" t="s">
        <v>296</v>
      </c>
      <c r="C300" s="94">
        <f>SUM(C301:C317)</f>
        <v>53077.676131</v>
      </c>
      <c r="D300" s="94">
        <f>SUM(D301:D317)</f>
        <v>53077.676131</v>
      </c>
      <c r="E300" s="94">
        <f>SUM(E301:E317)</f>
        <v>58139</v>
      </c>
    </row>
    <row r="301" customHeight="1" spans="1:5">
      <c r="A301" s="95">
        <v>2130101</v>
      </c>
      <c r="B301" s="96" t="s">
        <v>48</v>
      </c>
      <c r="C301" s="94">
        <v>1023.990875</v>
      </c>
      <c r="D301" s="94">
        <v>1023.990875</v>
      </c>
      <c r="E301" s="94">
        <v>713</v>
      </c>
    </row>
    <row r="302" customHeight="1" spans="1:5">
      <c r="A302" s="95">
        <v>2130104</v>
      </c>
      <c r="B302" s="96" t="s">
        <v>54</v>
      </c>
      <c r="C302" s="94">
        <v>3814.215842</v>
      </c>
      <c r="D302" s="94">
        <v>3814.215842</v>
      </c>
      <c r="E302" s="94">
        <v>3151</v>
      </c>
    </row>
    <row r="303" customHeight="1" spans="1:5">
      <c r="A303" s="95">
        <v>2130106</v>
      </c>
      <c r="B303" s="96" t="s">
        <v>297</v>
      </c>
      <c r="C303" s="94">
        <v>364.676612</v>
      </c>
      <c r="D303" s="94">
        <v>364.676612</v>
      </c>
      <c r="E303" s="94">
        <v>196</v>
      </c>
    </row>
    <row r="304" customHeight="1" spans="1:5">
      <c r="A304" s="95">
        <v>2130108</v>
      </c>
      <c r="B304" s="96" t="s">
        <v>298</v>
      </c>
      <c r="C304" s="94">
        <v>734.509956</v>
      </c>
      <c r="D304" s="94">
        <v>734.509956</v>
      </c>
      <c r="E304" s="94">
        <v>691</v>
      </c>
    </row>
    <row r="305" customHeight="1" spans="1:5">
      <c r="A305" s="95">
        <v>2130109</v>
      </c>
      <c r="B305" s="96" t="s">
        <v>299</v>
      </c>
      <c r="C305" s="94">
        <v>94.973544</v>
      </c>
      <c r="D305" s="94">
        <v>94.973544</v>
      </c>
      <c r="E305" s="94"/>
    </row>
    <row r="306" customHeight="1" spans="1:5">
      <c r="A306" s="95">
        <v>2130110</v>
      </c>
      <c r="B306" s="96" t="s">
        <v>300</v>
      </c>
      <c r="C306" s="94">
        <v>13.251657</v>
      </c>
      <c r="D306" s="94">
        <v>13.251657</v>
      </c>
      <c r="E306" s="94"/>
    </row>
    <row r="307" customHeight="1" spans="1:5">
      <c r="A307" s="95">
        <v>2130119</v>
      </c>
      <c r="B307" s="96" t="s">
        <v>301</v>
      </c>
      <c r="C307" s="94">
        <v>0.5307</v>
      </c>
      <c r="D307" s="94">
        <v>0.5307</v>
      </c>
      <c r="E307" s="94"/>
    </row>
    <row r="308" customHeight="1" spans="1:5">
      <c r="A308" s="95">
        <v>2130120</v>
      </c>
      <c r="B308" s="96" t="s">
        <v>302</v>
      </c>
      <c r="C308" s="94">
        <v>7611.551256</v>
      </c>
      <c r="D308" s="94">
        <v>7611.551256</v>
      </c>
      <c r="E308" s="94">
        <v>3950</v>
      </c>
    </row>
    <row r="309" customHeight="1" spans="1:5">
      <c r="A309" s="95">
        <v>2130121</v>
      </c>
      <c r="B309" s="96" t="s">
        <v>303</v>
      </c>
      <c r="C309" s="94">
        <v>56</v>
      </c>
      <c r="D309" s="94">
        <v>56</v>
      </c>
      <c r="E309" s="94"/>
    </row>
    <row r="310" customHeight="1" spans="1:5">
      <c r="A310" s="95">
        <v>2130122</v>
      </c>
      <c r="B310" s="96" t="s">
        <v>304</v>
      </c>
      <c r="C310" s="94">
        <v>7037.933557</v>
      </c>
      <c r="D310" s="94">
        <v>7037.933557</v>
      </c>
      <c r="E310" s="94">
        <v>4039</v>
      </c>
    </row>
    <row r="311" customHeight="1" spans="1:5">
      <c r="A311" s="95">
        <v>2130124</v>
      </c>
      <c r="B311" s="96" t="s">
        <v>305</v>
      </c>
      <c r="C311" s="94">
        <v>381.88</v>
      </c>
      <c r="D311" s="94">
        <v>381.88</v>
      </c>
      <c r="E311" s="94">
        <v>2798</v>
      </c>
    </row>
    <row r="312" customHeight="1" spans="1:5">
      <c r="A312" s="95">
        <v>2130126</v>
      </c>
      <c r="B312" s="96" t="s">
        <v>306</v>
      </c>
      <c r="C312" s="94">
        <v>14054.899004</v>
      </c>
      <c r="D312" s="94">
        <v>14054.899004</v>
      </c>
      <c r="E312" s="94">
        <v>38223</v>
      </c>
    </row>
    <row r="313" customHeight="1" spans="1:5">
      <c r="A313" s="95">
        <v>2130135</v>
      </c>
      <c r="B313" s="96" t="s">
        <v>307</v>
      </c>
      <c r="C313" s="94">
        <v>1475.50125</v>
      </c>
      <c r="D313" s="94">
        <v>1475.50125</v>
      </c>
      <c r="E313" s="94">
        <v>222</v>
      </c>
    </row>
    <row r="314" customHeight="1" spans="1:5">
      <c r="A314" s="95">
        <v>2130142</v>
      </c>
      <c r="B314" s="96" t="s">
        <v>308</v>
      </c>
      <c r="C314" s="94">
        <v>400</v>
      </c>
      <c r="D314" s="94">
        <v>400</v>
      </c>
      <c r="E314" s="94">
        <v>567</v>
      </c>
    </row>
    <row r="315" customHeight="1" spans="1:5">
      <c r="A315" s="95">
        <v>2130148</v>
      </c>
      <c r="B315" s="96" t="s">
        <v>309</v>
      </c>
      <c r="C315" s="94">
        <v>1392.24205</v>
      </c>
      <c r="D315" s="94">
        <v>1392.24205</v>
      </c>
      <c r="E315" s="94">
        <v>1271</v>
      </c>
    </row>
    <row r="316" customHeight="1" spans="1:5">
      <c r="A316" s="95">
        <v>2130152</v>
      </c>
      <c r="B316" s="96" t="s">
        <v>310</v>
      </c>
      <c r="C316" s="94">
        <v>18.558848</v>
      </c>
      <c r="D316" s="94">
        <v>18.558848</v>
      </c>
      <c r="E316" s="94">
        <v>56</v>
      </c>
    </row>
    <row r="317" customHeight="1" spans="1:5">
      <c r="A317" s="95">
        <v>2130153</v>
      </c>
      <c r="B317" s="96" t="s">
        <v>311</v>
      </c>
      <c r="C317" s="94">
        <v>14602.96098</v>
      </c>
      <c r="D317" s="94">
        <v>14602.96098</v>
      </c>
      <c r="E317" s="94">
        <v>2262</v>
      </c>
    </row>
    <row r="318" customHeight="1" spans="1:5">
      <c r="A318" s="95">
        <v>21302</v>
      </c>
      <c r="B318" s="96" t="s">
        <v>312</v>
      </c>
      <c r="C318" s="94">
        <f>SUM(C319:C324)</f>
        <v>15519.203661</v>
      </c>
      <c r="D318" s="94">
        <f>SUM(D319:D324)</f>
        <v>15519.203661</v>
      </c>
      <c r="E318" s="94">
        <f>SUM(E319:E324)</f>
        <v>712</v>
      </c>
    </row>
    <row r="319" customHeight="1" spans="1:5">
      <c r="A319" s="95">
        <v>2130201</v>
      </c>
      <c r="B319" s="96" t="s">
        <v>48</v>
      </c>
      <c r="C319" s="94">
        <v>457.574286</v>
      </c>
      <c r="D319" s="94">
        <v>457.574286</v>
      </c>
      <c r="E319" s="94">
        <v>426</v>
      </c>
    </row>
    <row r="320" customHeight="1" spans="1:5">
      <c r="A320" s="95">
        <v>2130204</v>
      </c>
      <c r="B320" s="96" t="s">
        <v>313</v>
      </c>
      <c r="C320" s="94">
        <v>162.790042</v>
      </c>
      <c r="D320" s="94">
        <v>162.790042</v>
      </c>
      <c r="E320" s="94">
        <v>174</v>
      </c>
    </row>
    <row r="321" customHeight="1" spans="1:5">
      <c r="A321" s="95">
        <v>2130205</v>
      </c>
      <c r="B321" s="96" t="s">
        <v>314</v>
      </c>
      <c r="C321" s="94">
        <v>12899.754</v>
      </c>
      <c r="D321" s="94">
        <v>12899.754</v>
      </c>
      <c r="E321" s="94"/>
    </row>
    <row r="322" customHeight="1" spans="1:5">
      <c r="A322" s="95">
        <v>2130211</v>
      </c>
      <c r="B322" s="96" t="s">
        <v>315</v>
      </c>
      <c r="C322" s="94">
        <v>43</v>
      </c>
      <c r="D322" s="94">
        <v>43</v>
      </c>
      <c r="E322" s="94"/>
    </row>
    <row r="323" customHeight="1" spans="1:5">
      <c r="A323" s="95">
        <v>2130212</v>
      </c>
      <c r="B323" s="96" t="s">
        <v>316</v>
      </c>
      <c r="C323" s="94">
        <v>1774.564833</v>
      </c>
      <c r="D323" s="94">
        <v>1774.564833</v>
      </c>
      <c r="E323" s="94"/>
    </row>
    <row r="324" customHeight="1" spans="1:5">
      <c r="A324" s="95">
        <v>2130234</v>
      </c>
      <c r="B324" s="96" t="s">
        <v>317</v>
      </c>
      <c r="C324" s="94">
        <v>181.5205</v>
      </c>
      <c r="D324" s="94">
        <v>181.5205</v>
      </c>
      <c r="E324" s="94">
        <v>112</v>
      </c>
    </row>
    <row r="325" customHeight="1" spans="1:5">
      <c r="A325" s="95">
        <v>21303</v>
      </c>
      <c r="B325" s="96" t="s">
        <v>318</v>
      </c>
      <c r="C325" s="94">
        <f>SUM(C326:C334)</f>
        <v>16933.10795</v>
      </c>
      <c r="D325" s="94">
        <f>SUM(D326:D334)</f>
        <v>16933.10795</v>
      </c>
      <c r="E325" s="94">
        <f>SUM(E326:E334)</f>
        <v>3602</v>
      </c>
    </row>
    <row r="326" customHeight="1" spans="1:5">
      <c r="A326" s="95">
        <v>2130301</v>
      </c>
      <c r="B326" s="96" t="s">
        <v>48</v>
      </c>
      <c r="C326" s="94">
        <v>501.990498</v>
      </c>
      <c r="D326" s="94">
        <v>501.990498</v>
      </c>
      <c r="E326" s="94">
        <v>431</v>
      </c>
    </row>
    <row r="327" customHeight="1" spans="1:5">
      <c r="A327" s="95">
        <v>2130304</v>
      </c>
      <c r="B327" s="96" t="s">
        <v>319</v>
      </c>
      <c r="C327" s="94">
        <v>1846.875803</v>
      </c>
      <c r="D327" s="94">
        <v>1846.875803</v>
      </c>
      <c r="E327" s="94">
        <v>1777</v>
      </c>
    </row>
    <row r="328" customHeight="1" spans="1:5">
      <c r="A328" s="95">
        <v>2130305</v>
      </c>
      <c r="B328" s="96" t="s">
        <v>320</v>
      </c>
      <c r="C328" s="94">
        <v>12709.019178</v>
      </c>
      <c r="D328" s="94">
        <v>12709.019178</v>
      </c>
      <c r="E328" s="94"/>
    </row>
    <row r="329" customHeight="1" spans="1:5">
      <c r="A329" s="95">
        <v>2130306</v>
      </c>
      <c r="B329" s="96" t="s">
        <v>321</v>
      </c>
      <c r="C329" s="94">
        <v>160</v>
      </c>
      <c r="D329" s="94">
        <v>160</v>
      </c>
      <c r="E329" s="94">
        <v>60</v>
      </c>
    </row>
    <row r="330" customHeight="1" spans="1:5">
      <c r="A330" s="95">
        <v>2130309</v>
      </c>
      <c r="B330" s="96" t="s">
        <v>322</v>
      </c>
      <c r="C330" s="94">
        <v>33.082871</v>
      </c>
      <c r="D330" s="94">
        <v>33.082871</v>
      </c>
      <c r="E330" s="94">
        <v>34</v>
      </c>
    </row>
    <row r="331" customHeight="1" spans="1:5">
      <c r="A331" s="95">
        <v>2130310</v>
      </c>
      <c r="B331" s="96" t="s">
        <v>323</v>
      </c>
      <c r="C331" s="94">
        <v>1</v>
      </c>
      <c r="D331" s="94">
        <v>1</v>
      </c>
      <c r="E331" s="94"/>
    </row>
    <row r="332" customHeight="1" spans="1:5">
      <c r="A332" s="95">
        <v>2130311</v>
      </c>
      <c r="B332" s="96" t="s">
        <v>324</v>
      </c>
      <c r="C332" s="94">
        <v>1281.3123</v>
      </c>
      <c r="D332" s="94">
        <v>1281.3123</v>
      </c>
      <c r="E332" s="94">
        <v>1300</v>
      </c>
    </row>
    <row r="333" customHeight="1" spans="1:5">
      <c r="A333" s="95">
        <v>2130314</v>
      </c>
      <c r="B333" s="96" t="s">
        <v>325</v>
      </c>
      <c r="C333" s="94">
        <v>395.0273</v>
      </c>
      <c r="D333" s="94">
        <v>395.0273</v>
      </c>
      <c r="E333" s="94"/>
    </row>
    <row r="334" customHeight="1" spans="1:5">
      <c r="A334" s="95">
        <v>2130399</v>
      </c>
      <c r="B334" s="96" t="s">
        <v>326</v>
      </c>
      <c r="C334" s="94">
        <v>4.8</v>
      </c>
      <c r="D334" s="94">
        <v>4.8</v>
      </c>
      <c r="E334" s="94"/>
    </row>
    <row r="335" customHeight="1" spans="1:5">
      <c r="A335" s="95">
        <v>21305</v>
      </c>
      <c r="B335" s="96" t="s">
        <v>327</v>
      </c>
      <c r="C335" s="94">
        <f>C336</f>
        <v>550</v>
      </c>
      <c r="D335" s="94">
        <f>D336</f>
        <v>550</v>
      </c>
      <c r="E335" s="94">
        <f>E336</f>
        <v>180</v>
      </c>
    </row>
    <row r="336" customHeight="1" spans="1:5">
      <c r="A336" s="95">
        <v>2130505</v>
      </c>
      <c r="B336" s="96" t="s">
        <v>328</v>
      </c>
      <c r="C336" s="94">
        <v>550</v>
      </c>
      <c r="D336" s="94">
        <v>550</v>
      </c>
      <c r="E336" s="94">
        <v>180</v>
      </c>
    </row>
    <row r="337" customHeight="1" spans="1:5">
      <c r="A337" s="95">
        <v>21307</v>
      </c>
      <c r="B337" s="96" t="s">
        <v>329</v>
      </c>
      <c r="C337" s="94">
        <f>SUM(C338:C340)</f>
        <v>9021.835346</v>
      </c>
      <c r="D337" s="94">
        <f>SUM(D338:D340)</f>
        <v>9021.835346</v>
      </c>
      <c r="E337" s="94">
        <f>SUM(E338:E340)</f>
        <v>9906</v>
      </c>
    </row>
    <row r="338" customHeight="1" spans="1:5">
      <c r="A338" s="95">
        <v>2130701</v>
      </c>
      <c r="B338" s="96" t="s">
        <v>330</v>
      </c>
      <c r="C338" s="94">
        <v>281.925559</v>
      </c>
      <c r="D338" s="94">
        <v>281.925559</v>
      </c>
      <c r="E338" s="94">
        <v>980</v>
      </c>
    </row>
    <row r="339" customHeight="1" spans="1:5">
      <c r="A339" s="95">
        <v>2130705</v>
      </c>
      <c r="B339" s="96" t="s">
        <v>331</v>
      </c>
      <c r="C339" s="94">
        <v>8639.909787</v>
      </c>
      <c r="D339" s="94">
        <v>8639.909787</v>
      </c>
      <c r="E339" s="94">
        <v>8926</v>
      </c>
    </row>
    <row r="340" customHeight="1" spans="1:5">
      <c r="A340" s="95">
        <v>2130707</v>
      </c>
      <c r="B340" s="96" t="s">
        <v>332</v>
      </c>
      <c r="C340" s="94">
        <v>100</v>
      </c>
      <c r="D340" s="94">
        <v>100</v>
      </c>
      <c r="E340" s="94"/>
    </row>
    <row r="341" customHeight="1" spans="1:5">
      <c r="A341" s="95">
        <v>21308</v>
      </c>
      <c r="B341" s="96" t="s">
        <v>333</v>
      </c>
      <c r="C341" s="94">
        <f>C342+C343</f>
        <v>8899.506046</v>
      </c>
      <c r="D341" s="94">
        <f>D342+D343</f>
        <v>8899.506046</v>
      </c>
      <c r="E341" s="94">
        <f>E342+E343</f>
        <v>5459</v>
      </c>
    </row>
    <row r="342" customHeight="1" spans="1:5">
      <c r="A342" s="95">
        <v>2130803</v>
      </c>
      <c r="B342" s="96" t="s">
        <v>334</v>
      </c>
      <c r="C342" s="94">
        <v>8887.003008</v>
      </c>
      <c r="D342" s="94">
        <v>8887.003008</v>
      </c>
      <c r="E342" s="94">
        <v>5450</v>
      </c>
    </row>
    <row r="343" customHeight="1" spans="1:5">
      <c r="A343" s="95">
        <v>2130804</v>
      </c>
      <c r="B343" s="96" t="s">
        <v>335</v>
      </c>
      <c r="C343" s="94">
        <v>12.503038</v>
      </c>
      <c r="D343" s="94">
        <v>12.503038</v>
      </c>
      <c r="E343" s="94">
        <v>9</v>
      </c>
    </row>
    <row r="344" customHeight="1" spans="1:5">
      <c r="A344" s="95">
        <v>21399</v>
      </c>
      <c r="B344" s="96" t="s">
        <v>336</v>
      </c>
      <c r="C344" s="94">
        <f>C345</f>
        <v>30</v>
      </c>
      <c r="D344" s="94">
        <f>D345</f>
        <v>30</v>
      </c>
      <c r="E344" s="94"/>
    </row>
    <row r="345" customHeight="1" spans="1:5">
      <c r="A345" s="95">
        <v>2139999</v>
      </c>
      <c r="B345" s="96" t="s">
        <v>337</v>
      </c>
      <c r="C345" s="94">
        <v>30</v>
      </c>
      <c r="D345" s="94">
        <v>30</v>
      </c>
      <c r="E345" s="94"/>
    </row>
    <row r="346" customHeight="1" spans="1:5">
      <c r="A346" s="95">
        <v>214</v>
      </c>
      <c r="B346" s="96" t="s">
        <v>338</v>
      </c>
      <c r="C346" s="94">
        <f>C347+C353+C355</f>
        <v>24967.568563</v>
      </c>
      <c r="D346" s="94">
        <f>D347+D353+D355</f>
        <v>18299.568563</v>
      </c>
      <c r="E346" s="94">
        <f>E347+E353+E355</f>
        <v>21982</v>
      </c>
    </row>
    <row r="347" customHeight="1" spans="1:5">
      <c r="A347" s="95">
        <v>21401</v>
      </c>
      <c r="B347" s="96" t="s">
        <v>339</v>
      </c>
      <c r="C347" s="94">
        <f>SUM(C348:C352)</f>
        <v>19613.922995</v>
      </c>
      <c r="D347" s="94">
        <f>SUM(D348:D352)</f>
        <v>12945.922995</v>
      </c>
      <c r="E347" s="94">
        <f>SUM(E348:E352)</f>
        <v>17071</v>
      </c>
    </row>
    <row r="348" customHeight="1" spans="1:5">
      <c r="A348" s="95">
        <v>2140101</v>
      </c>
      <c r="B348" s="96" t="s">
        <v>48</v>
      </c>
      <c r="C348" s="94">
        <v>736.913784</v>
      </c>
      <c r="D348" s="94">
        <v>736.913784</v>
      </c>
      <c r="E348" s="94">
        <v>344</v>
      </c>
    </row>
    <row r="349" customHeight="1" spans="1:5">
      <c r="A349" s="95">
        <v>2140104</v>
      </c>
      <c r="B349" s="96" t="s">
        <v>340</v>
      </c>
      <c r="C349" s="94">
        <v>4175</v>
      </c>
      <c r="D349" s="94">
        <v>4175</v>
      </c>
      <c r="E349" s="94">
        <v>2225</v>
      </c>
    </row>
    <row r="350" s="86" customFormat="1" customHeight="1" spans="1:5">
      <c r="A350" s="95">
        <v>2140106</v>
      </c>
      <c r="B350" s="96" t="s">
        <v>341</v>
      </c>
      <c r="C350" s="94">
        <f>2518.806177+6668</f>
        <v>9186.806177</v>
      </c>
      <c r="D350" s="94">
        <v>2518.806177</v>
      </c>
      <c r="E350" s="94">
        <v>11068</v>
      </c>
    </row>
    <row r="351" s="86" customFormat="1" customHeight="1" spans="1:5">
      <c r="A351" s="95">
        <v>2140109</v>
      </c>
      <c r="B351" s="96" t="s">
        <v>342</v>
      </c>
      <c r="C351" s="94"/>
      <c r="D351" s="94"/>
      <c r="E351" s="94">
        <v>200</v>
      </c>
    </row>
    <row r="352" customHeight="1" spans="1:5">
      <c r="A352" s="95">
        <v>2140112</v>
      </c>
      <c r="B352" s="96" t="s">
        <v>343</v>
      </c>
      <c r="C352" s="94">
        <v>5515.203034</v>
      </c>
      <c r="D352" s="94">
        <v>5515.203034</v>
      </c>
      <c r="E352" s="94">
        <v>3234</v>
      </c>
    </row>
    <row r="353" customHeight="1" spans="1:5">
      <c r="A353" s="95">
        <v>21402</v>
      </c>
      <c r="B353" s="96" t="s">
        <v>344</v>
      </c>
      <c r="C353" s="94">
        <f>C354</f>
        <v>69.645568</v>
      </c>
      <c r="D353" s="94">
        <f>D354</f>
        <v>69.645568</v>
      </c>
      <c r="E353" s="94">
        <f>E354</f>
        <v>69</v>
      </c>
    </row>
    <row r="354" customHeight="1" spans="1:5">
      <c r="A354" s="95">
        <v>2140299</v>
      </c>
      <c r="B354" s="96" t="s">
        <v>345</v>
      </c>
      <c r="C354" s="94">
        <v>69.645568</v>
      </c>
      <c r="D354" s="94">
        <v>69.645568</v>
      </c>
      <c r="E354" s="94">
        <v>69</v>
      </c>
    </row>
    <row r="355" customHeight="1" spans="1:5">
      <c r="A355" s="95">
        <v>21499</v>
      </c>
      <c r="B355" s="96" t="s">
        <v>346</v>
      </c>
      <c r="C355" s="94">
        <f>C356+C357</f>
        <v>5284</v>
      </c>
      <c r="D355" s="94">
        <f>D356+D357</f>
        <v>5284</v>
      </c>
      <c r="E355" s="94">
        <f>E356+E357</f>
        <v>4842</v>
      </c>
    </row>
    <row r="356" customHeight="1" spans="1:5">
      <c r="A356" s="95">
        <v>2149901</v>
      </c>
      <c r="B356" s="96" t="s">
        <v>347</v>
      </c>
      <c r="C356" s="94">
        <v>4954</v>
      </c>
      <c r="D356" s="94">
        <v>4954</v>
      </c>
      <c r="E356" s="94">
        <v>4478</v>
      </c>
    </row>
    <row r="357" customHeight="1" spans="1:5">
      <c r="A357" s="95">
        <v>2149999</v>
      </c>
      <c r="B357" s="96" t="s">
        <v>348</v>
      </c>
      <c r="C357" s="94">
        <v>330</v>
      </c>
      <c r="D357" s="94">
        <v>330</v>
      </c>
      <c r="E357" s="94">
        <v>364</v>
      </c>
    </row>
    <row r="358" customHeight="1" spans="1:5">
      <c r="A358" s="95">
        <v>215</v>
      </c>
      <c r="B358" s="96" t="s">
        <v>349</v>
      </c>
      <c r="C358" s="94">
        <f>C359+C362</f>
        <v>18793.960343</v>
      </c>
      <c r="D358" s="94">
        <f>D359+D362</f>
        <v>1013.960343</v>
      </c>
      <c r="E358" s="94">
        <f>E359+E362</f>
        <v>484</v>
      </c>
    </row>
    <row r="359" customHeight="1" spans="1:5">
      <c r="A359" s="95">
        <v>21507</v>
      </c>
      <c r="B359" s="96" t="s">
        <v>350</v>
      </c>
      <c r="C359" s="94">
        <f>C360+C361</f>
        <v>18130.295818</v>
      </c>
      <c r="D359" s="94">
        <f>D360+D361</f>
        <v>350.295818</v>
      </c>
      <c r="E359" s="94">
        <f>E360+E361</f>
        <v>128</v>
      </c>
    </row>
    <row r="360" customHeight="1" spans="1:5">
      <c r="A360" s="95">
        <v>2150701</v>
      </c>
      <c r="B360" s="96" t="s">
        <v>48</v>
      </c>
      <c r="C360" s="94">
        <v>230.295818</v>
      </c>
      <c r="D360" s="94">
        <v>230.295818</v>
      </c>
      <c r="E360" s="94">
        <v>128</v>
      </c>
    </row>
    <row r="361" s="86" customFormat="1" customHeight="1" spans="1:5">
      <c r="A361" s="95">
        <v>2150799</v>
      </c>
      <c r="B361" s="96" t="s">
        <v>351</v>
      </c>
      <c r="C361" s="94">
        <f>120+17780</f>
        <v>17900</v>
      </c>
      <c r="D361" s="94">
        <v>120</v>
      </c>
      <c r="E361" s="94"/>
    </row>
    <row r="362" customHeight="1" spans="1:5">
      <c r="A362" s="95">
        <v>21508</v>
      </c>
      <c r="B362" s="96" t="s">
        <v>352</v>
      </c>
      <c r="C362" s="94">
        <f>C363+C364</f>
        <v>663.664525</v>
      </c>
      <c r="D362" s="94">
        <f>D363+D364</f>
        <v>663.664525</v>
      </c>
      <c r="E362" s="94">
        <f>E363+E364</f>
        <v>356</v>
      </c>
    </row>
    <row r="363" customHeight="1" spans="1:5">
      <c r="A363" s="95">
        <v>2150801</v>
      </c>
      <c r="B363" s="96" t="s">
        <v>48</v>
      </c>
      <c r="C363" s="94">
        <v>648.224525</v>
      </c>
      <c r="D363" s="94">
        <v>648.224525</v>
      </c>
      <c r="E363" s="94">
        <v>356</v>
      </c>
    </row>
    <row r="364" customHeight="1" spans="1:5">
      <c r="A364" s="95">
        <v>2150899</v>
      </c>
      <c r="B364" s="96" t="s">
        <v>353</v>
      </c>
      <c r="C364" s="94">
        <v>15.44</v>
      </c>
      <c r="D364" s="94">
        <v>15.44</v>
      </c>
      <c r="E364" s="94"/>
    </row>
    <row r="365" customHeight="1" spans="1:5">
      <c r="A365" s="95">
        <v>216</v>
      </c>
      <c r="B365" s="96" t="s">
        <v>354</v>
      </c>
      <c r="C365" s="94">
        <f>C366+C368</f>
        <v>1538.221064</v>
      </c>
      <c r="D365" s="94">
        <f>D366+D368</f>
        <v>1538.221064</v>
      </c>
      <c r="E365" s="94">
        <f>E366+E368</f>
        <v>422</v>
      </c>
    </row>
    <row r="366" customHeight="1" spans="1:5">
      <c r="A366" s="95">
        <v>21602</v>
      </c>
      <c r="B366" s="96" t="s">
        <v>355</v>
      </c>
      <c r="C366" s="94">
        <f>C367</f>
        <v>1233.62</v>
      </c>
      <c r="D366" s="94">
        <f>D367</f>
        <v>1233.62</v>
      </c>
      <c r="E366" s="94">
        <f>E367</f>
        <v>422</v>
      </c>
    </row>
    <row r="367" customHeight="1" spans="1:5">
      <c r="A367" s="95">
        <v>2160299</v>
      </c>
      <c r="B367" s="96" t="s">
        <v>356</v>
      </c>
      <c r="C367" s="94">
        <v>1233.62</v>
      </c>
      <c r="D367" s="94">
        <v>1233.62</v>
      </c>
      <c r="E367" s="94">
        <v>422</v>
      </c>
    </row>
    <row r="368" customHeight="1" spans="1:5">
      <c r="A368" s="95">
        <v>21699</v>
      </c>
      <c r="B368" s="96" t="s">
        <v>357</v>
      </c>
      <c r="C368" s="94">
        <f>C369</f>
        <v>304.601064</v>
      </c>
      <c r="D368" s="94">
        <f>D369</f>
        <v>304.601064</v>
      </c>
      <c r="E368" s="94"/>
    </row>
    <row r="369" customHeight="1" spans="1:5">
      <c r="A369" s="95">
        <v>2169999</v>
      </c>
      <c r="B369" s="96" t="s">
        <v>358</v>
      </c>
      <c r="C369" s="94">
        <v>304.601064</v>
      </c>
      <c r="D369" s="94">
        <v>304.601064</v>
      </c>
      <c r="E369" s="94"/>
    </row>
    <row r="370" ht="15" customHeight="1" spans="1:5">
      <c r="A370" s="95">
        <v>219</v>
      </c>
      <c r="B370" s="96" t="s">
        <v>359</v>
      </c>
      <c r="C370" s="94">
        <f>C371</f>
        <v>740</v>
      </c>
      <c r="D370" s="94">
        <f>D371</f>
        <v>740</v>
      </c>
      <c r="E370" s="94">
        <f>E371</f>
        <v>740</v>
      </c>
    </row>
    <row r="371" customHeight="1" spans="1:5">
      <c r="A371" s="95">
        <v>21906</v>
      </c>
      <c r="B371" s="96" t="s">
        <v>296</v>
      </c>
      <c r="C371" s="94">
        <v>740</v>
      </c>
      <c r="D371" s="94">
        <v>740</v>
      </c>
      <c r="E371" s="94">
        <v>740</v>
      </c>
    </row>
    <row r="372" customHeight="1" spans="1:5">
      <c r="A372" s="95">
        <v>220</v>
      </c>
      <c r="B372" s="96" t="s">
        <v>360</v>
      </c>
      <c r="C372" s="94">
        <f>C373+C377</f>
        <v>9306.24902</v>
      </c>
      <c r="D372" s="94">
        <f>D373+D377</f>
        <v>3356.24902</v>
      </c>
      <c r="E372" s="94">
        <f>E373+E377</f>
        <v>1528</v>
      </c>
    </row>
    <row r="373" customHeight="1" spans="1:5">
      <c r="A373" s="95">
        <v>22001</v>
      </c>
      <c r="B373" s="96" t="s">
        <v>361</v>
      </c>
      <c r="C373" s="94">
        <f>C374+C375+C376</f>
        <v>8954.910855</v>
      </c>
      <c r="D373" s="94">
        <f>D374+D375+D376</f>
        <v>3004.910855</v>
      </c>
      <c r="E373" s="94">
        <f>E374+E375+E376</f>
        <v>1389</v>
      </c>
    </row>
    <row r="374" customHeight="1" spans="1:5">
      <c r="A374" s="95">
        <v>2200101</v>
      </c>
      <c r="B374" s="96" t="s">
        <v>48</v>
      </c>
      <c r="C374" s="94">
        <v>1016.684119</v>
      </c>
      <c r="D374" s="94">
        <v>1016.684119</v>
      </c>
      <c r="E374" s="94">
        <v>532</v>
      </c>
    </row>
    <row r="375" s="86" customFormat="1" customHeight="1" spans="1:5">
      <c r="A375" s="95">
        <v>2200112</v>
      </c>
      <c r="B375" s="96" t="s">
        <v>362</v>
      </c>
      <c r="C375" s="94">
        <f>767.537601+5950</f>
        <v>6717.537601</v>
      </c>
      <c r="D375" s="94">
        <v>767.537601</v>
      </c>
      <c r="E375" s="94">
        <v>415</v>
      </c>
    </row>
    <row r="376" customHeight="1" spans="1:5">
      <c r="A376" s="95">
        <v>2200150</v>
      </c>
      <c r="B376" s="96" t="s">
        <v>54</v>
      </c>
      <c r="C376" s="94">
        <v>1220.689135</v>
      </c>
      <c r="D376" s="94">
        <v>1220.689135</v>
      </c>
      <c r="E376" s="94">
        <v>442</v>
      </c>
    </row>
    <row r="377" customHeight="1" spans="1:5">
      <c r="A377" s="95">
        <v>22005</v>
      </c>
      <c r="B377" s="96" t="s">
        <v>363</v>
      </c>
      <c r="C377" s="94">
        <f>C378+C379</f>
        <v>351.338165</v>
      </c>
      <c r="D377" s="94">
        <f>D378+D379</f>
        <v>351.338165</v>
      </c>
      <c r="E377" s="94">
        <f>E378+E379</f>
        <v>139</v>
      </c>
    </row>
    <row r="378" customHeight="1" spans="1:5">
      <c r="A378" s="95">
        <v>2200504</v>
      </c>
      <c r="B378" s="96" t="s">
        <v>364</v>
      </c>
      <c r="C378" s="94">
        <v>270.155233</v>
      </c>
      <c r="D378" s="94">
        <v>270.155233</v>
      </c>
      <c r="E378" s="94">
        <v>139</v>
      </c>
    </row>
    <row r="379" customHeight="1" spans="1:5">
      <c r="A379" s="95">
        <v>2200509</v>
      </c>
      <c r="B379" s="96" t="s">
        <v>365</v>
      </c>
      <c r="C379" s="94">
        <v>81.182932</v>
      </c>
      <c r="D379" s="94">
        <v>81.182932</v>
      </c>
      <c r="E379" s="94"/>
    </row>
    <row r="380" customHeight="1" spans="1:5">
      <c r="A380" s="95">
        <v>221</v>
      </c>
      <c r="B380" s="96" t="s">
        <v>366</v>
      </c>
      <c r="C380" s="94">
        <f>C381+C387</f>
        <v>60656.116727</v>
      </c>
      <c r="D380" s="94">
        <f>D381+D387</f>
        <v>45057.116727</v>
      </c>
      <c r="E380" s="94">
        <f>E381+E387</f>
        <v>32759</v>
      </c>
    </row>
    <row r="381" s="86" customFormat="1" customHeight="1" spans="1:5">
      <c r="A381" s="95">
        <v>22101</v>
      </c>
      <c r="B381" s="96" t="s">
        <v>367</v>
      </c>
      <c r="C381" s="94">
        <f>C382+C383+C384+C385+C386</f>
        <v>25449.2979</v>
      </c>
      <c r="D381" s="94">
        <f>D382+D383+D384+D385+D386</f>
        <v>9850.2979</v>
      </c>
      <c r="E381" s="94">
        <f>E382+E383+E384+E385+E386</f>
        <v>2067</v>
      </c>
    </row>
    <row r="382" customHeight="1" spans="1:5">
      <c r="A382" s="95">
        <v>2210103</v>
      </c>
      <c r="B382" s="96" t="s">
        <v>368</v>
      </c>
      <c r="C382" s="94">
        <f>8001.2168+15599</f>
        <v>23600.2168</v>
      </c>
      <c r="D382" s="94">
        <v>8001.2168</v>
      </c>
      <c r="E382" s="94"/>
    </row>
    <row r="383" customHeight="1" spans="1:5">
      <c r="A383" s="95">
        <v>2210105</v>
      </c>
      <c r="B383" s="96" t="s">
        <v>369</v>
      </c>
      <c r="C383" s="94">
        <v>245.0811</v>
      </c>
      <c r="D383" s="94">
        <v>245.0811</v>
      </c>
      <c r="E383" s="94">
        <v>95</v>
      </c>
    </row>
    <row r="384" customHeight="1" spans="1:5">
      <c r="A384" s="95">
        <v>2210108</v>
      </c>
      <c r="B384" s="96" t="s">
        <v>370</v>
      </c>
      <c r="C384" s="94">
        <v>1600</v>
      </c>
      <c r="D384" s="94">
        <v>1600</v>
      </c>
      <c r="E384" s="94">
        <v>1628</v>
      </c>
    </row>
    <row r="385" customHeight="1" spans="1:5">
      <c r="A385" s="95">
        <v>2210109</v>
      </c>
      <c r="B385" s="96" t="s">
        <v>371</v>
      </c>
      <c r="C385" s="94">
        <v>4</v>
      </c>
      <c r="D385" s="94">
        <v>4</v>
      </c>
      <c r="E385" s="94">
        <v>161</v>
      </c>
    </row>
    <row r="386" customHeight="1" spans="1:5">
      <c r="A386" s="95">
        <v>2210113</v>
      </c>
      <c r="B386" s="96" t="s">
        <v>372</v>
      </c>
      <c r="C386" s="94"/>
      <c r="D386" s="94"/>
      <c r="E386" s="94">
        <v>183</v>
      </c>
    </row>
    <row r="387" customHeight="1" spans="1:5">
      <c r="A387" s="95">
        <v>22102</v>
      </c>
      <c r="B387" s="96" t="s">
        <v>373</v>
      </c>
      <c r="C387" s="94">
        <f>C388+C389</f>
        <v>35206.818827</v>
      </c>
      <c r="D387" s="94">
        <f>D388+D389</f>
        <v>35206.818827</v>
      </c>
      <c r="E387" s="94">
        <f>E388+E389</f>
        <v>30692</v>
      </c>
    </row>
    <row r="388" customHeight="1" spans="1:5">
      <c r="A388" s="95">
        <v>2210201</v>
      </c>
      <c r="B388" s="96" t="s">
        <v>374</v>
      </c>
      <c r="C388" s="94">
        <v>34959.832227</v>
      </c>
      <c r="D388" s="94">
        <v>34959.832227</v>
      </c>
      <c r="E388" s="94">
        <v>30692</v>
      </c>
    </row>
    <row r="389" customHeight="1" spans="1:5">
      <c r="A389" s="95">
        <v>2210203</v>
      </c>
      <c r="B389" s="96" t="s">
        <v>375</v>
      </c>
      <c r="C389" s="94">
        <v>246.9866</v>
      </c>
      <c r="D389" s="94">
        <v>246.9866</v>
      </c>
      <c r="E389" s="94"/>
    </row>
    <row r="390" customHeight="1" spans="1:5">
      <c r="A390" s="95">
        <v>222</v>
      </c>
      <c r="B390" s="96" t="s">
        <v>376</v>
      </c>
      <c r="C390" s="94">
        <f>C391</f>
        <v>582.25875</v>
      </c>
      <c r="D390" s="94">
        <f>D391</f>
        <v>582.25875</v>
      </c>
      <c r="E390" s="94">
        <f>E391</f>
        <v>510</v>
      </c>
    </row>
    <row r="391" customHeight="1" spans="1:5">
      <c r="A391" s="95">
        <v>22201</v>
      </c>
      <c r="B391" s="96" t="s">
        <v>377</v>
      </c>
      <c r="C391" s="94">
        <f>C392+C393</f>
        <v>582.25875</v>
      </c>
      <c r="D391" s="94">
        <f>D392+D393</f>
        <v>582.25875</v>
      </c>
      <c r="E391" s="94">
        <f>E392+E393</f>
        <v>510</v>
      </c>
    </row>
    <row r="392" customHeight="1" spans="1:5">
      <c r="A392" s="95">
        <v>2220115</v>
      </c>
      <c r="B392" s="96" t="s">
        <v>378</v>
      </c>
      <c r="C392" s="94">
        <v>570</v>
      </c>
      <c r="D392" s="94">
        <v>570</v>
      </c>
      <c r="E392" s="94">
        <v>510</v>
      </c>
    </row>
    <row r="393" customHeight="1" spans="1:5">
      <c r="A393" s="95">
        <v>2220199</v>
      </c>
      <c r="B393" s="96" t="s">
        <v>379</v>
      </c>
      <c r="C393" s="94">
        <v>12.25875</v>
      </c>
      <c r="D393" s="94">
        <v>12.25875</v>
      </c>
      <c r="E393" s="94"/>
    </row>
    <row r="394" customHeight="1" spans="1:5">
      <c r="A394" s="95">
        <v>224</v>
      </c>
      <c r="B394" s="96" t="s">
        <v>380</v>
      </c>
      <c r="C394" s="94">
        <f>C395+C400+C402</f>
        <v>24670.175275</v>
      </c>
      <c r="D394" s="94">
        <f>D395+D400+D402</f>
        <v>23020.175275</v>
      </c>
      <c r="E394" s="94">
        <f>E395+E400+E402</f>
        <v>12281</v>
      </c>
    </row>
    <row r="395" customHeight="1" spans="1:5">
      <c r="A395" s="95">
        <v>22401</v>
      </c>
      <c r="B395" s="96" t="s">
        <v>381</v>
      </c>
      <c r="C395" s="94">
        <f>C396+C397+C398+C399</f>
        <v>2778.350197</v>
      </c>
      <c r="D395" s="94">
        <f>D396+D397+D398+D399</f>
        <v>2778.350197</v>
      </c>
      <c r="E395" s="94">
        <f>E396+E397+E398+E399</f>
        <v>792</v>
      </c>
    </row>
    <row r="396" customHeight="1" spans="1:5">
      <c r="A396" s="95">
        <v>2240101</v>
      </c>
      <c r="B396" s="96" t="s">
        <v>48</v>
      </c>
      <c r="C396" s="94">
        <v>1270.480168</v>
      </c>
      <c r="D396" s="94">
        <v>1270.480168</v>
      </c>
      <c r="E396" s="94">
        <v>604</v>
      </c>
    </row>
    <row r="397" customHeight="1" spans="1:5">
      <c r="A397" s="95">
        <v>2240104</v>
      </c>
      <c r="B397" s="96" t="s">
        <v>382</v>
      </c>
      <c r="C397" s="94">
        <v>1400.409</v>
      </c>
      <c r="D397" s="94">
        <v>1400.409</v>
      </c>
      <c r="E397" s="94"/>
    </row>
    <row r="398" customHeight="1" spans="1:5">
      <c r="A398" s="95">
        <v>2240106</v>
      </c>
      <c r="B398" s="96" t="s">
        <v>383</v>
      </c>
      <c r="C398" s="94"/>
      <c r="D398" s="94"/>
      <c r="E398" s="94">
        <v>81</v>
      </c>
    </row>
    <row r="399" customHeight="1" spans="1:5">
      <c r="A399" s="95">
        <v>2240150</v>
      </c>
      <c r="B399" s="96" t="s">
        <v>54</v>
      </c>
      <c r="C399" s="94">
        <v>107.461029</v>
      </c>
      <c r="D399" s="94">
        <v>107.461029</v>
      </c>
      <c r="E399" s="94">
        <v>107</v>
      </c>
    </row>
    <row r="400" customHeight="1" spans="1:5">
      <c r="A400" s="95">
        <v>22402</v>
      </c>
      <c r="B400" s="96" t="s">
        <v>384</v>
      </c>
      <c r="C400" s="94">
        <f>C401</f>
        <v>2497.429765</v>
      </c>
      <c r="D400" s="94">
        <f>D401</f>
        <v>2497.429765</v>
      </c>
      <c r="E400" s="94">
        <f>E401</f>
        <v>2165</v>
      </c>
    </row>
    <row r="401" customHeight="1" spans="1:5">
      <c r="A401" s="95">
        <v>2240201</v>
      </c>
      <c r="B401" s="96" t="s">
        <v>48</v>
      </c>
      <c r="C401" s="94">
        <v>2497.429765</v>
      </c>
      <c r="D401" s="94">
        <v>2497.429765</v>
      </c>
      <c r="E401" s="94">
        <v>2165</v>
      </c>
    </row>
    <row r="402" customHeight="1" spans="1:5">
      <c r="A402" s="95">
        <v>22407</v>
      </c>
      <c r="B402" s="96" t="s">
        <v>385</v>
      </c>
      <c r="C402" s="94">
        <f>C403+C404</f>
        <v>19394.395313</v>
      </c>
      <c r="D402" s="94">
        <f>D403+D404</f>
        <v>17744.395313</v>
      </c>
      <c r="E402" s="94">
        <f>E403+E404</f>
        <v>9324</v>
      </c>
    </row>
    <row r="403" customHeight="1" spans="1:5">
      <c r="A403" s="95">
        <v>2240703</v>
      </c>
      <c r="B403" s="96" t="s">
        <v>386</v>
      </c>
      <c r="C403" s="94">
        <v>139.494</v>
      </c>
      <c r="D403" s="94">
        <v>139.494</v>
      </c>
      <c r="E403" s="94"/>
    </row>
    <row r="404" s="86" customFormat="1" customHeight="1" spans="1:5">
      <c r="A404" s="95">
        <v>2240704</v>
      </c>
      <c r="B404" s="96" t="s">
        <v>387</v>
      </c>
      <c r="C404" s="94">
        <f>17604.901313+1650</f>
        <v>19254.901313</v>
      </c>
      <c r="D404" s="94">
        <v>17604.901313</v>
      </c>
      <c r="E404" s="94">
        <v>9324</v>
      </c>
    </row>
    <row r="405" customHeight="1" spans="1:5">
      <c r="A405" s="95">
        <v>227</v>
      </c>
      <c r="B405" s="96" t="s">
        <v>388</v>
      </c>
      <c r="C405" s="94"/>
      <c r="D405" s="94"/>
      <c r="E405" s="94">
        <v>6500</v>
      </c>
    </row>
    <row r="406" customHeight="1" spans="1:5">
      <c r="A406" s="95">
        <v>229</v>
      </c>
      <c r="B406" s="96" t="s">
        <v>389</v>
      </c>
      <c r="C406" s="94">
        <f>C407</f>
        <v>20.540778</v>
      </c>
      <c r="D406" s="94">
        <f>D407</f>
        <v>20.540778</v>
      </c>
      <c r="E406" s="94">
        <f>E407+E409</f>
        <v>15000</v>
      </c>
    </row>
    <row r="407" customHeight="1" spans="1:5">
      <c r="A407" s="95">
        <v>22902</v>
      </c>
      <c r="B407" s="96" t="s">
        <v>390</v>
      </c>
      <c r="C407" s="94">
        <f>C408</f>
        <v>20.540778</v>
      </c>
      <c r="D407" s="94">
        <f>D408</f>
        <v>20.540778</v>
      </c>
      <c r="E407" s="94">
        <f>E408</f>
        <v>6000</v>
      </c>
    </row>
    <row r="408" customHeight="1" spans="1:5">
      <c r="A408" s="95">
        <v>2290201</v>
      </c>
      <c r="B408" s="96" t="s">
        <v>391</v>
      </c>
      <c r="C408" s="94">
        <v>20.540778</v>
      </c>
      <c r="D408" s="94">
        <v>20.540778</v>
      </c>
      <c r="E408" s="94">
        <v>6000</v>
      </c>
    </row>
    <row r="409" customHeight="1" spans="1:5">
      <c r="A409" s="95">
        <v>22999</v>
      </c>
      <c r="B409" s="96" t="s">
        <v>392</v>
      </c>
      <c r="C409" s="94"/>
      <c r="D409" s="94"/>
      <c r="E409" s="94">
        <f>E410</f>
        <v>9000</v>
      </c>
    </row>
    <row r="410" customHeight="1" spans="1:5">
      <c r="A410" s="95">
        <v>2299999</v>
      </c>
      <c r="B410" s="96" t="s">
        <v>393</v>
      </c>
      <c r="C410" s="94"/>
      <c r="D410" s="94"/>
      <c r="E410" s="94">
        <v>9000</v>
      </c>
    </row>
    <row r="411" customHeight="1" spans="1:5">
      <c r="A411" s="95">
        <v>232</v>
      </c>
      <c r="B411" s="96" t="s">
        <v>394</v>
      </c>
      <c r="C411" s="94">
        <f>C412</f>
        <v>43064.5</v>
      </c>
      <c r="D411" s="94">
        <f>D412</f>
        <v>43064.5</v>
      </c>
      <c r="E411" s="94">
        <v>42204</v>
      </c>
    </row>
    <row r="412" customHeight="1" spans="1:5">
      <c r="A412" s="95">
        <v>23203</v>
      </c>
      <c r="B412" s="96" t="s">
        <v>395</v>
      </c>
      <c r="C412" s="94">
        <f>C413</f>
        <v>43064.5</v>
      </c>
      <c r="D412" s="94">
        <f>D413</f>
        <v>43064.5</v>
      </c>
      <c r="E412" s="94">
        <v>42204</v>
      </c>
    </row>
    <row r="413" customHeight="1" spans="1:5">
      <c r="A413" s="95">
        <v>2320301</v>
      </c>
      <c r="B413" s="96" t="s">
        <v>396</v>
      </c>
      <c r="C413" s="94">
        <v>43064.5</v>
      </c>
      <c r="D413" s="94">
        <v>43064.5</v>
      </c>
      <c r="E413" s="94">
        <v>42204</v>
      </c>
    </row>
    <row r="414" customHeight="1" spans="1:5">
      <c r="A414" s="95">
        <v>233</v>
      </c>
      <c r="B414" s="96" t="s">
        <v>397</v>
      </c>
      <c r="C414" s="94">
        <f>C415</f>
        <v>230.3032</v>
      </c>
      <c r="D414" s="94">
        <f>D415</f>
        <v>230.3032</v>
      </c>
      <c r="E414" s="94">
        <f>E415</f>
        <v>4</v>
      </c>
    </row>
    <row r="415" customHeight="1" spans="1:5">
      <c r="A415" s="95">
        <v>23303</v>
      </c>
      <c r="B415" s="96" t="s">
        <v>398</v>
      </c>
      <c r="C415" s="94">
        <f>C416</f>
        <v>230.3032</v>
      </c>
      <c r="D415" s="94">
        <f>D416</f>
        <v>230.3032</v>
      </c>
      <c r="E415" s="94">
        <f>E416</f>
        <v>4</v>
      </c>
    </row>
    <row r="416" customHeight="1" spans="1:5">
      <c r="A416" s="95">
        <v>2330301</v>
      </c>
      <c r="B416" s="96" t="s">
        <v>399</v>
      </c>
      <c r="C416" s="94">
        <v>230.3032</v>
      </c>
      <c r="D416" s="94">
        <v>230.3032</v>
      </c>
      <c r="E416" s="94">
        <v>4</v>
      </c>
    </row>
    <row r="417" customHeight="1" spans="1:5">
      <c r="A417" s="57" t="s">
        <v>400</v>
      </c>
      <c r="B417" s="57"/>
      <c r="C417" s="94">
        <f>C5+C83+C90+C97+C117+C127+C143+C216+C262+C284+C299+C346+C358+C365+C370+C372+C380+C390+C394+C405+C406+C411+C414</f>
        <v>895999.736</v>
      </c>
      <c r="D417" s="94">
        <f>D5+D83+D90+D97+D117+D127+D143+D216+D262+D284+D299+D346+D358+D365+D370+D372+D380+D390+D394+D405+D406+D411+D414</f>
        <v>809965.94569</v>
      </c>
      <c r="E417" s="94">
        <f>E5+E83+E90+E97+E117+E127+E143+E216+E262+E284+E299+E346+E358+E365+E370+E372+E380+E390+E394+E405+E406+E411+E414</f>
        <v>634504</v>
      </c>
    </row>
    <row r="418" customHeight="1" spans="1:5">
      <c r="A418" s="95"/>
      <c r="B418" s="57" t="s">
        <v>401</v>
      </c>
      <c r="C418" s="94">
        <v>23500</v>
      </c>
      <c r="D418" s="94">
        <v>23500</v>
      </c>
      <c r="E418" s="94">
        <v>4700</v>
      </c>
    </row>
    <row r="419" customHeight="1" spans="1:5">
      <c r="A419" s="95"/>
      <c r="B419" s="57" t="s">
        <v>402</v>
      </c>
      <c r="C419" s="94">
        <v>205900</v>
      </c>
      <c r="D419" s="94">
        <v>205900</v>
      </c>
      <c r="E419" s="94"/>
    </row>
    <row r="420" customHeight="1" spans="1:5">
      <c r="A420" s="95"/>
      <c r="B420" s="57" t="s">
        <v>403</v>
      </c>
      <c r="C420" s="94">
        <v>20000</v>
      </c>
      <c r="D420" s="94">
        <v>20000</v>
      </c>
      <c r="E420" s="94">
        <v>23239</v>
      </c>
    </row>
    <row r="421" customHeight="1" spans="1:5">
      <c r="A421" s="95"/>
      <c r="B421" s="57" t="s">
        <v>404</v>
      </c>
      <c r="C421" s="94">
        <v>14800</v>
      </c>
      <c r="D421" s="94">
        <v>14800</v>
      </c>
      <c r="E421" s="94"/>
    </row>
    <row r="422" customHeight="1" spans="1:5">
      <c r="A422" s="95"/>
      <c r="B422" s="57" t="s">
        <v>405</v>
      </c>
      <c r="C422" s="94"/>
      <c r="D422" s="94"/>
      <c r="E422" s="94"/>
    </row>
    <row r="423" customHeight="1" spans="1:5">
      <c r="A423" s="95"/>
      <c r="B423" s="57" t="s">
        <v>406</v>
      </c>
      <c r="C423" s="94">
        <f>SUM(C417:C422)</f>
        <v>1160199.736</v>
      </c>
      <c r="D423" s="94">
        <f>SUM(D417:D422)</f>
        <v>1074165.94569</v>
      </c>
      <c r="E423" s="94">
        <f>SUM(E417:E422)</f>
        <v>662443</v>
      </c>
    </row>
    <row r="424" customHeight="1" spans="1:5">
      <c r="A424" s="95"/>
      <c r="B424" s="57" t="s">
        <v>407</v>
      </c>
      <c r="C424" s="94">
        <f>一般公共预算收入明细表!B35</f>
        <v>1214700</v>
      </c>
      <c r="D424" s="94">
        <f>一般公共预算收入明细表!C35</f>
        <v>1128004</v>
      </c>
      <c r="E424" s="94">
        <f>一般公共预算收入明细表!D35</f>
        <v>662443</v>
      </c>
    </row>
    <row r="425" customHeight="1" spans="1:5">
      <c r="A425" s="95"/>
      <c r="B425" s="57" t="s">
        <v>408</v>
      </c>
      <c r="C425" s="94">
        <f>C424-C423</f>
        <v>54500.264</v>
      </c>
      <c r="D425" s="94">
        <f>D424-D423</f>
        <v>53838.05431</v>
      </c>
      <c r="E425" s="94">
        <f>E424-E423</f>
        <v>0</v>
      </c>
    </row>
  </sheetData>
  <autoFilter xmlns:etc="http://www.wps.cn/officeDocument/2017/etCustomData" ref="A4:X425" etc:filterBottomFollowUsedRange="0">
    <extLst/>
  </autoFilter>
  <mergeCells count="1">
    <mergeCell ref="A417:B417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9"/>
  <sheetViews>
    <sheetView zoomScale="143" zoomScaleNormal="143" topLeftCell="A52" workbookViewId="0">
      <selection activeCell="E67" sqref="E67"/>
    </sheetView>
  </sheetViews>
  <sheetFormatPr defaultColWidth="9" defaultRowHeight="13.5" outlineLevelCol="4"/>
  <cols>
    <col min="1" max="1" width="19.375" style="1" customWidth="1"/>
    <col min="2" max="2" width="32.125" customWidth="1"/>
    <col min="3" max="3" width="22.875" style="39" customWidth="1"/>
    <col min="4" max="4" width="18.875" style="39" customWidth="1"/>
    <col min="5" max="5" width="20.375" style="39" customWidth="1"/>
    <col min="7" max="7" width="10.375"/>
  </cols>
  <sheetData>
    <row r="1" ht="37" customHeight="1" spans="1:5">
      <c r="B1" s="4" t="s">
        <v>409</v>
      </c>
    </row>
    <row r="2" ht="31" customHeight="1" spans="1:5">
      <c r="A2" s="5" t="s">
        <v>410</v>
      </c>
      <c r="B2" s="6"/>
      <c r="C2" s="40"/>
      <c r="D2" s="40"/>
      <c r="E2" s="40"/>
    </row>
    <row r="3" ht="20" customHeight="1" spans="1:5">
      <c r="A3" s="9" t="s">
        <v>42</v>
      </c>
      <c r="B3" s="9" t="s">
        <v>43</v>
      </c>
      <c r="C3" s="12" t="s">
        <v>44</v>
      </c>
      <c r="D3" s="12" t="s">
        <v>45</v>
      </c>
      <c r="E3" s="58" t="s">
        <v>6</v>
      </c>
    </row>
    <row r="4" ht="20" customHeight="1" spans="1:5">
      <c r="A4" s="9"/>
      <c r="B4" s="13" t="s">
        <v>411</v>
      </c>
      <c r="C4" s="42">
        <f>C5+C10+C21+C29+C34+C38+C41+C45+C48+C54+C57+C60+C62+C65+C68</f>
        <v>896000.359047</v>
      </c>
      <c r="D4" s="42">
        <f>D5+D10+D21+D29+D34+D38+D41+D45+D48+D54+D57+D60+D62+D65+D68</f>
        <v>809965.94569</v>
      </c>
      <c r="E4" s="42">
        <f>E5+E10+E21+E29+E34+E38+E41+E45+E48+E54+E57+E60+E62+E65+E68</f>
        <v>662443</v>
      </c>
    </row>
    <row r="5" ht="20" customHeight="1" spans="1:5">
      <c r="A5" s="14">
        <v>501</v>
      </c>
      <c r="B5" s="13" t="s">
        <v>412</v>
      </c>
      <c r="C5" s="42">
        <f>SUM(C6:C9)</f>
        <v>154869.859001</v>
      </c>
      <c r="D5" s="42">
        <f>SUM(D6:D9)</f>
        <v>154869.859001</v>
      </c>
      <c r="E5" s="42">
        <f>SUM(E6:E9)</f>
        <v>112789</v>
      </c>
    </row>
    <row r="6" ht="20" customHeight="1" spans="1:5">
      <c r="A6" s="14">
        <v>50101</v>
      </c>
      <c r="B6" s="13" t="s">
        <v>413</v>
      </c>
      <c r="C6" s="42">
        <v>70802.844539</v>
      </c>
      <c r="D6" s="42">
        <v>70802.844539</v>
      </c>
      <c r="E6" s="42">
        <v>57967</v>
      </c>
    </row>
    <row r="7" ht="20" customHeight="1" spans="1:5">
      <c r="A7" s="14">
        <v>50102</v>
      </c>
      <c r="B7" s="13" t="s">
        <v>414</v>
      </c>
      <c r="C7" s="42">
        <v>21203.629973</v>
      </c>
      <c r="D7" s="42">
        <v>21203.629973</v>
      </c>
      <c r="E7" s="42">
        <v>14428</v>
      </c>
    </row>
    <row r="8" ht="20" customHeight="1" spans="1:5">
      <c r="A8" s="14">
        <v>50103</v>
      </c>
      <c r="B8" s="13" t="s">
        <v>415</v>
      </c>
      <c r="C8" s="42">
        <v>29582.063503</v>
      </c>
      <c r="D8" s="42">
        <v>29582.063503</v>
      </c>
      <c r="E8" s="42">
        <v>19360</v>
      </c>
    </row>
    <row r="9" ht="20" customHeight="1" spans="1:5">
      <c r="A9" s="14">
        <v>50199</v>
      </c>
      <c r="B9" s="13" t="s">
        <v>416</v>
      </c>
      <c r="C9" s="42">
        <v>33281.320986</v>
      </c>
      <c r="D9" s="42">
        <v>33281.320986</v>
      </c>
      <c r="E9" s="42">
        <v>21034</v>
      </c>
    </row>
    <row r="10" ht="20" customHeight="1" spans="1:5">
      <c r="A10" s="14">
        <v>502</v>
      </c>
      <c r="B10" s="13" t="s">
        <v>417</v>
      </c>
      <c r="C10" s="42">
        <f>SUM(C11:C20)</f>
        <v>26163.328934</v>
      </c>
      <c r="D10" s="42">
        <f>SUM(D11:D20)</f>
        <v>25356.579834</v>
      </c>
      <c r="E10" s="42">
        <f>SUM(E11:E20)</f>
        <v>19483</v>
      </c>
    </row>
    <row r="11" ht="20" customHeight="1" spans="1:5">
      <c r="A11" s="14">
        <v>50201</v>
      </c>
      <c r="B11" s="13" t="s">
        <v>418</v>
      </c>
      <c r="C11" s="42">
        <f>8602.098764+14.05</f>
        <v>8616.148764</v>
      </c>
      <c r="D11" s="42">
        <v>8602.098764</v>
      </c>
      <c r="E11" s="42">
        <v>8891</v>
      </c>
    </row>
    <row r="12" ht="20" customHeight="1" spans="1:5">
      <c r="A12" s="14">
        <v>50202</v>
      </c>
      <c r="B12" s="13" t="s">
        <v>419</v>
      </c>
      <c r="C12" s="42">
        <v>86.790578</v>
      </c>
      <c r="D12" s="42">
        <v>86.790578</v>
      </c>
      <c r="E12" s="42">
        <v>3</v>
      </c>
    </row>
    <row r="13" ht="20" customHeight="1" spans="1:5">
      <c r="A13" s="14">
        <v>50203</v>
      </c>
      <c r="B13" s="13" t="s">
        <v>420</v>
      </c>
      <c r="C13" s="42">
        <v>113.622278</v>
      </c>
      <c r="D13" s="42">
        <v>113.622278</v>
      </c>
      <c r="E13" s="42">
        <v>38</v>
      </c>
    </row>
    <row r="14" ht="20" customHeight="1" spans="1:5">
      <c r="A14" s="14">
        <v>50204</v>
      </c>
      <c r="B14" s="13" t="s">
        <v>421</v>
      </c>
      <c r="C14" s="42">
        <v>1400.996908</v>
      </c>
      <c r="D14" s="42">
        <v>1400.996908</v>
      </c>
      <c r="E14" s="42">
        <v>719</v>
      </c>
    </row>
    <row r="15" ht="20" customHeight="1" spans="1:5">
      <c r="A15" s="14">
        <v>50205</v>
      </c>
      <c r="B15" s="13" t="s">
        <v>422</v>
      </c>
      <c r="C15" s="42">
        <f>5024.553911+152.99+261.7491+10</f>
        <v>5449.293011</v>
      </c>
      <c r="D15" s="42">
        <v>5024.553911</v>
      </c>
      <c r="E15" s="42">
        <v>2873</v>
      </c>
    </row>
    <row r="16" ht="20" customHeight="1" spans="1:5">
      <c r="A16" s="14">
        <v>50206</v>
      </c>
      <c r="B16" s="13" t="s">
        <v>423</v>
      </c>
      <c r="C16" s="42">
        <v>2.854</v>
      </c>
      <c r="D16" s="42">
        <v>2.854</v>
      </c>
      <c r="E16" s="42">
        <v>4</v>
      </c>
    </row>
    <row r="17" ht="20" customHeight="1" spans="1:5">
      <c r="A17" s="14">
        <v>50207</v>
      </c>
      <c r="B17" s="13" t="s">
        <v>424</v>
      </c>
      <c r="C17" s="42">
        <v>0</v>
      </c>
      <c r="D17" s="42">
        <v>0</v>
      </c>
      <c r="E17" s="42">
        <v>0</v>
      </c>
    </row>
    <row r="18" ht="20" customHeight="1" spans="1:5">
      <c r="A18" s="14">
        <v>50208</v>
      </c>
      <c r="B18" s="13" t="s">
        <v>425</v>
      </c>
      <c r="C18" s="42">
        <v>180.349984</v>
      </c>
      <c r="D18" s="42">
        <v>180.349984</v>
      </c>
      <c r="E18" s="42">
        <v>171</v>
      </c>
    </row>
    <row r="19" ht="20" customHeight="1" spans="1:5">
      <c r="A19" s="14">
        <v>50209</v>
      </c>
      <c r="B19" s="13" t="s">
        <v>426</v>
      </c>
      <c r="C19" s="42">
        <v>131.267665</v>
      </c>
      <c r="D19" s="42">
        <v>131.267665</v>
      </c>
      <c r="E19" s="42">
        <v>937</v>
      </c>
    </row>
    <row r="20" ht="20" customHeight="1" spans="1:5">
      <c r="A20" s="14">
        <v>50299</v>
      </c>
      <c r="B20" s="13" t="s">
        <v>427</v>
      </c>
      <c r="C20" s="42">
        <f>9814.045746+357.96+10</f>
        <v>10182.005746</v>
      </c>
      <c r="D20" s="42">
        <v>9814.045746</v>
      </c>
      <c r="E20" s="42">
        <v>5847</v>
      </c>
    </row>
    <row r="21" ht="20" customHeight="1" spans="1:5">
      <c r="A21" s="14">
        <v>503</v>
      </c>
      <c r="B21" s="13" t="s">
        <v>428</v>
      </c>
      <c r="C21" s="42">
        <f>SUM(C22:C28)</f>
        <v>117479.152422</v>
      </c>
      <c r="D21" s="42">
        <f>SUM(D22:D28)</f>
        <v>94770.956922</v>
      </c>
      <c r="E21" s="42">
        <f>SUM(E22:E28)</f>
        <v>57965</v>
      </c>
    </row>
    <row r="22" ht="20" customHeight="1" spans="1:5">
      <c r="A22" s="14">
        <v>50301</v>
      </c>
      <c r="B22" s="13" t="s">
        <v>429</v>
      </c>
      <c r="C22" s="42">
        <f>10791.21078+15599</f>
        <v>26390.21078</v>
      </c>
      <c r="D22" s="42">
        <v>10791.21078</v>
      </c>
      <c r="E22" s="42">
        <v>183</v>
      </c>
    </row>
    <row r="23" ht="20" customHeight="1" spans="1:5">
      <c r="A23" s="14">
        <v>50302</v>
      </c>
      <c r="B23" s="13" t="s">
        <v>430</v>
      </c>
      <c r="C23" s="42">
        <f>66836.822435+3696.1955+1650</f>
        <v>72183.017935</v>
      </c>
      <c r="D23" s="42">
        <v>66836.822435</v>
      </c>
      <c r="E23" s="42">
        <v>56064</v>
      </c>
    </row>
    <row r="24" ht="20" customHeight="1" spans="1:5">
      <c r="A24" s="14">
        <v>50303</v>
      </c>
      <c r="B24" s="13" t="s">
        <v>431</v>
      </c>
      <c r="C24" s="42">
        <v>-5.872</v>
      </c>
      <c r="D24" s="42">
        <v>-5.872</v>
      </c>
      <c r="E24" s="42">
        <v>120</v>
      </c>
    </row>
    <row r="25" ht="20" customHeight="1" spans="1:5">
      <c r="A25" s="14">
        <v>50305</v>
      </c>
      <c r="B25" s="13" t="s">
        <v>432</v>
      </c>
      <c r="C25" s="42">
        <v>0</v>
      </c>
      <c r="D25" s="42">
        <v>0</v>
      </c>
      <c r="E25" s="42">
        <v>0</v>
      </c>
    </row>
    <row r="26" ht="20" customHeight="1" spans="1:5">
      <c r="A26" s="14">
        <v>50306</v>
      </c>
      <c r="B26" s="13" t="s">
        <v>433</v>
      </c>
      <c r="C26" s="42">
        <f>99.7408+1654+109</f>
        <v>1862.7408</v>
      </c>
      <c r="D26" s="42">
        <v>99.7408</v>
      </c>
      <c r="E26" s="42">
        <v>383</v>
      </c>
    </row>
    <row r="27" ht="20" customHeight="1" spans="1:5">
      <c r="A27" s="14">
        <v>50307</v>
      </c>
      <c r="B27" s="13" t="s">
        <v>434</v>
      </c>
      <c r="C27" s="42">
        <v>1141.825</v>
      </c>
      <c r="D27" s="42">
        <v>1141.825</v>
      </c>
      <c r="E27" s="42">
        <v>0</v>
      </c>
    </row>
    <row r="28" ht="20" customHeight="1" spans="1:5">
      <c r="A28" s="14">
        <v>50399</v>
      </c>
      <c r="B28" s="13" t="s">
        <v>435</v>
      </c>
      <c r="C28" s="42">
        <v>15907.229907</v>
      </c>
      <c r="D28" s="42">
        <v>15907.229907</v>
      </c>
      <c r="E28" s="42">
        <v>1215</v>
      </c>
    </row>
    <row r="29" ht="20" customHeight="1" spans="1:5">
      <c r="A29" s="14">
        <v>504</v>
      </c>
      <c r="B29" s="13" t="s">
        <v>436</v>
      </c>
      <c r="C29" s="42">
        <f>SUM(C30:C32)</f>
        <v>80339.643414</v>
      </c>
      <c r="D29" s="42">
        <f>SUM(D30:D32)</f>
        <v>74086.643414</v>
      </c>
      <c r="E29" s="42">
        <f>SUM(E30:E33)</f>
        <v>1384</v>
      </c>
    </row>
    <row r="30" ht="20" customHeight="1" spans="1:5">
      <c r="A30" s="14">
        <v>50401</v>
      </c>
      <c r="B30" s="13" t="s">
        <v>429</v>
      </c>
      <c r="C30" s="42">
        <v>1533.38319</v>
      </c>
      <c r="D30" s="42">
        <v>1533.38319</v>
      </c>
      <c r="E30" s="42">
        <v>0</v>
      </c>
    </row>
    <row r="31" ht="20" customHeight="1" spans="1:5">
      <c r="A31" s="14">
        <v>50402</v>
      </c>
      <c r="B31" s="13" t="s">
        <v>430</v>
      </c>
      <c r="C31" s="42">
        <f>72553.260224+6253</f>
        <v>78806.260224</v>
      </c>
      <c r="D31" s="42">
        <v>72553.260224</v>
      </c>
      <c r="E31" s="42">
        <v>950</v>
      </c>
    </row>
    <row r="32" ht="20" customHeight="1" spans="1:5">
      <c r="A32" s="14">
        <v>50404</v>
      </c>
      <c r="B32" s="13" t="s">
        <v>433</v>
      </c>
      <c r="C32" s="42"/>
      <c r="D32" s="42"/>
      <c r="E32" s="42">
        <v>192</v>
      </c>
    </row>
    <row r="33" ht="20" customHeight="1" spans="1:5">
      <c r="A33" s="14">
        <v>50499</v>
      </c>
      <c r="B33" s="13" t="s">
        <v>435</v>
      </c>
      <c r="C33" s="42"/>
      <c r="D33" s="42"/>
      <c r="E33" s="42">
        <f>242</f>
        <v>242</v>
      </c>
    </row>
    <row r="34" ht="20" customHeight="1" spans="1:5">
      <c r="A34" s="14">
        <v>505</v>
      </c>
      <c r="B34" s="13" t="s">
        <v>437</v>
      </c>
      <c r="C34" s="42">
        <f>SUM(C35:C37)</f>
        <v>229630.956987</v>
      </c>
      <c r="D34" s="42">
        <f>SUM(D35:D37)</f>
        <v>229513.706387</v>
      </c>
      <c r="E34" s="42">
        <f>SUM(E35:E37)</f>
        <v>202918</v>
      </c>
    </row>
    <row r="35" ht="20" customHeight="1" spans="1:5">
      <c r="A35" s="14">
        <v>50501</v>
      </c>
      <c r="B35" s="13" t="s">
        <v>438</v>
      </c>
      <c r="C35" s="42">
        <v>204445.123348</v>
      </c>
      <c r="D35" s="42">
        <v>204445.123348</v>
      </c>
      <c r="E35" s="42">
        <v>178881</v>
      </c>
    </row>
    <row r="36" ht="20" customHeight="1" spans="1:5">
      <c r="A36" s="14">
        <v>50502</v>
      </c>
      <c r="B36" s="13" t="s">
        <v>439</v>
      </c>
      <c r="C36" s="42">
        <f>24469.883039+9.9561+80.31+1.61+25.3745</f>
        <v>24587.133639</v>
      </c>
      <c r="D36" s="42">
        <v>24469.883039</v>
      </c>
      <c r="E36" s="42">
        <v>23527</v>
      </c>
    </row>
    <row r="37" ht="20" customHeight="1" spans="1:5">
      <c r="A37" s="14">
        <v>50599</v>
      </c>
      <c r="B37" s="13" t="s">
        <v>440</v>
      </c>
      <c r="C37" s="42">
        <v>598.7</v>
      </c>
      <c r="D37" s="42">
        <v>598.7</v>
      </c>
      <c r="E37" s="42">
        <v>510</v>
      </c>
    </row>
    <row r="38" ht="20" customHeight="1" spans="1:5">
      <c r="A38" s="14">
        <v>506</v>
      </c>
      <c r="B38" s="13" t="s">
        <v>441</v>
      </c>
      <c r="C38" s="42">
        <f>SUM(C39:C40)</f>
        <v>31734.105806</v>
      </c>
      <c r="D38" s="42">
        <f>SUM(D39:D40)</f>
        <v>19140.208706</v>
      </c>
      <c r="E38" s="42">
        <f>SUM(E39:E40)</f>
        <v>16346</v>
      </c>
    </row>
    <row r="39" ht="20" customHeight="1" spans="1:5">
      <c r="A39" s="14">
        <v>50601</v>
      </c>
      <c r="B39" s="13" t="s">
        <v>442</v>
      </c>
      <c r="C39" s="42">
        <f>16011.875427+2.2107+6668+5923.6864</f>
        <v>28605.772527</v>
      </c>
      <c r="D39" s="42">
        <v>16011.875427</v>
      </c>
      <c r="E39" s="42">
        <v>13903</v>
      </c>
    </row>
    <row r="40" ht="20" customHeight="1" spans="1:5">
      <c r="A40" s="14">
        <v>50602</v>
      </c>
      <c r="B40" s="13" t="s">
        <v>443</v>
      </c>
      <c r="C40" s="42">
        <v>3128.333279</v>
      </c>
      <c r="D40" s="42">
        <v>3128.333279</v>
      </c>
      <c r="E40" s="42">
        <v>2443</v>
      </c>
    </row>
    <row r="41" ht="20" customHeight="1" spans="1:5">
      <c r="A41" s="14">
        <v>507</v>
      </c>
      <c r="B41" s="13" t="s">
        <v>444</v>
      </c>
      <c r="C41" s="42">
        <f>SUM(C42:C44)</f>
        <v>68536.743678</v>
      </c>
      <c r="D41" s="42">
        <f>SUM(D42:D44)</f>
        <v>42906.035678</v>
      </c>
      <c r="E41" s="42">
        <f>SUM(E42:E44)</f>
        <v>47071</v>
      </c>
    </row>
    <row r="42" ht="20" customHeight="1" spans="1:5">
      <c r="A42" s="14">
        <v>50701</v>
      </c>
      <c r="B42" s="13" t="s">
        <v>445</v>
      </c>
      <c r="C42" s="42">
        <f>29506.044478+19127.1153+849.5+4135.8887</f>
        <v>53618.548478</v>
      </c>
      <c r="D42" s="42">
        <v>29506.044478</v>
      </c>
      <c r="E42" s="42">
        <v>31491</v>
      </c>
    </row>
    <row r="43" ht="20" customHeight="1" spans="1:5">
      <c r="A43" s="14">
        <v>50702</v>
      </c>
      <c r="B43" s="13" t="s">
        <v>446</v>
      </c>
      <c r="C43" s="42">
        <v>12.503038</v>
      </c>
      <c r="D43" s="42">
        <v>12.503038</v>
      </c>
      <c r="E43" s="42">
        <v>10</v>
      </c>
    </row>
    <row r="44" ht="20" customHeight="1" spans="1:5">
      <c r="A44" s="14">
        <v>50799</v>
      </c>
      <c r="B44" s="13" t="s">
        <v>447</v>
      </c>
      <c r="C44" s="42">
        <f>13387.488162+151.13+394.27+972.804</f>
        <v>14905.692162</v>
      </c>
      <c r="D44" s="42">
        <v>13387.488162</v>
      </c>
      <c r="E44" s="42">
        <v>15570</v>
      </c>
    </row>
    <row r="45" ht="20" customHeight="1" spans="1:5">
      <c r="A45" s="14">
        <v>508</v>
      </c>
      <c r="B45" s="13" t="s">
        <v>448</v>
      </c>
      <c r="C45" s="42">
        <f>SUM(C46:C47)</f>
        <v>17870</v>
      </c>
      <c r="D45" s="42">
        <f>SUM(D46:D47)</f>
        <v>100</v>
      </c>
      <c r="E45" s="42">
        <f>E46+E47</f>
        <v>2190</v>
      </c>
    </row>
    <row r="46" ht="20" customHeight="1" spans="1:5">
      <c r="A46" s="9">
        <v>50803</v>
      </c>
      <c r="B46" s="13" t="s">
        <v>449</v>
      </c>
      <c r="C46" s="42">
        <f>100+17770</f>
        <v>17870</v>
      </c>
      <c r="D46" s="42">
        <v>100</v>
      </c>
      <c r="E46" s="42"/>
    </row>
    <row r="47" ht="20" customHeight="1" spans="1:5">
      <c r="A47" s="9">
        <v>50899</v>
      </c>
      <c r="B47" s="13" t="s">
        <v>450</v>
      </c>
      <c r="C47" s="42"/>
      <c r="D47" s="42"/>
      <c r="E47" s="42">
        <v>2190</v>
      </c>
    </row>
    <row r="48" ht="20" customHeight="1" spans="1:5">
      <c r="A48" s="14">
        <v>509</v>
      </c>
      <c r="B48" s="13" t="s">
        <v>451</v>
      </c>
      <c r="C48" s="42">
        <f>SUM(C49:C53)</f>
        <v>74440.224827</v>
      </c>
      <c r="D48" s="42">
        <f>SUM(D49:D53)</f>
        <v>74285.702427</v>
      </c>
      <c r="E48" s="42">
        <f>SUM(E49:E53)</f>
        <v>46480</v>
      </c>
    </row>
    <row r="49" ht="20" customHeight="1" spans="1:5">
      <c r="A49" s="14">
        <v>50901</v>
      </c>
      <c r="B49" s="13" t="s">
        <v>452</v>
      </c>
      <c r="C49" s="42">
        <v>44653.215452</v>
      </c>
      <c r="D49" s="42">
        <v>44653.215452</v>
      </c>
      <c r="E49" s="42">
        <v>31403</v>
      </c>
    </row>
    <row r="50" ht="20" customHeight="1" spans="1:5">
      <c r="A50" s="14">
        <v>50902</v>
      </c>
      <c r="B50" s="13" t="s">
        <v>453</v>
      </c>
      <c r="C50" s="42">
        <v>236.76625</v>
      </c>
      <c r="D50" s="42">
        <v>236.76625</v>
      </c>
      <c r="E50" s="42">
        <v>153</v>
      </c>
    </row>
    <row r="51" ht="20" customHeight="1" spans="1:5">
      <c r="A51" s="14">
        <v>50903</v>
      </c>
      <c r="B51" s="13" t="s">
        <v>454</v>
      </c>
      <c r="C51" s="42">
        <v>11502.149704</v>
      </c>
      <c r="D51" s="42">
        <v>11502.149704</v>
      </c>
      <c r="E51" s="42">
        <v>5831</v>
      </c>
    </row>
    <row r="52" ht="20" customHeight="1" spans="1:5">
      <c r="A52" s="14">
        <v>50905</v>
      </c>
      <c r="B52" s="13" t="s">
        <v>455</v>
      </c>
      <c r="C52" s="42">
        <v>5123.725683</v>
      </c>
      <c r="D52" s="42">
        <v>5123.725683</v>
      </c>
      <c r="E52" s="42">
        <v>4282</v>
      </c>
    </row>
    <row r="53" ht="20" customHeight="1" spans="1:5">
      <c r="A53" s="14">
        <v>50999</v>
      </c>
      <c r="B53" s="13" t="s">
        <v>456</v>
      </c>
      <c r="C53" s="42">
        <f>12769.845338+143.5564+10.966</f>
        <v>12924.367738</v>
      </c>
      <c r="D53" s="42">
        <v>12769.845338</v>
      </c>
      <c r="E53" s="42">
        <v>4811</v>
      </c>
    </row>
    <row r="54" ht="20" customHeight="1" spans="1:5">
      <c r="A54" s="14">
        <v>510</v>
      </c>
      <c r="B54" s="13" t="s">
        <v>457</v>
      </c>
      <c r="C54" s="42">
        <f>SUM(C55:C56)</f>
        <v>51621</v>
      </c>
      <c r="D54" s="42">
        <f>SUM(D55:D56)</f>
        <v>51620.909343</v>
      </c>
      <c r="E54" s="42">
        <f>SUM(E55:E56)</f>
        <v>73170</v>
      </c>
    </row>
    <row r="55" ht="20" customHeight="1" spans="1:5">
      <c r="A55" s="14">
        <v>51002</v>
      </c>
      <c r="B55" s="13" t="s">
        <v>458</v>
      </c>
      <c r="C55" s="42">
        <v>50132</v>
      </c>
      <c r="D55" s="42">
        <v>50132.189343</v>
      </c>
      <c r="E55" s="42">
        <v>71803</v>
      </c>
    </row>
    <row r="56" ht="20" customHeight="1" spans="1:5">
      <c r="A56" s="9">
        <v>51004</v>
      </c>
      <c r="B56" s="13" t="s">
        <v>459</v>
      </c>
      <c r="C56" s="42">
        <v>1489</v>
      </c>
      <c r="D56" s="42">
        <v>1488.72</v>
      </c>
      <c r="E56" s="42">
        <v>1367</v>
      </c>
    </row>
    <row r="57" ht="20" customHeight="1" spans="1:5">
      <c r="A57" s="14">
        <v>511</v>
      </c>
      <c r="B57" s="13" t="s">
        <v>460</v>
      </c>
      <c r="C57" s="42">
        <f>SUM(C58:C59)</f>
        <v>43294.8032</v>
      </c>
      <c r="D57" s="42">
        <f>SUM(D58:D59)</f>
        <v>43294.8032</v>
      </c>
      <c r="E57" s="42">
        <f>SUM(E58:E59)</f>
        <v>42208</v>
      </c>
    </row>
    <row r="58" ht="20" customHeight="1" spans="1:5">
      <c r="A58" s="14">
        <v>51101</v>
      </c>
      <c r="B58" s="13" t="s">
        <v>461</v>
      </c>
      <c r="C58" s="42">
        <v>43064.5</v>
      </c>
      <c r="D58" s="42">
        <v>43064.5</v>
      </c>
      <c r="E58" s="42">
        <v>42204</v>
      </c>
    </row>
    <row r="59" ht="20" customHeight="1" spans="1:5">
      <c r="A59" s="14">
        <v>51103</v>
      </c>
      <c r="B59" s="13" t="s">
        <v>462</v>
      </c>
      <c r="C59" s="42">
        <v>230.3032</v>
      </c>
      <c r="D59" s="42">
        <v>230.3032</v>
      </c>
      <c r="E59" s="42">
        <v>4</v>
      </c>
    </row>
    <row r="60" ht="19" customHeight="1" spans="1:5">
      <c r="A60" s="43">
        <v>512</v>
      </c>
      <c r="B60" s="44" t="s">
        <v>463</v>
      </c>
      <c r="C60" s="42"/>
      <c r="D60" s="42"/>
      <c r="E60" s="42">
        <f>E61</f>
        <v>4700</v>
      </c>
    </row>
    <row r="61" ht="16" customHeight="1" spans="1:5">
      <c r="A61" s="43">
        <v>51201</v>
      </c>
      <c r="B61" s="44" t="s">
        <v>464</v>
      </c>
      <c r="C61" s="42"/>
      <c r="D61" s="42"/>
      <c r="E61" s="42">
        <v>4700</v>
      </c>
    </row>
    <row r="62" ht="22" customHeight="1" spans="1:5">
      <c r="A62" s="43">
        <v>513</v>
      </c>
      <c r="B62" s="44" t="s">
        <v>465</v>
      </c>
      <c r="C62" s="42"/>
      <c r="D62" s="42"/>
      <c r="E62" s="42">
        <f>SUM(E63:E64)</f>
        <v>23239</v>
      </c>
    </row>
    <row r="63" ht="21" customHeight="1" spans="1:5">
      <c r="A63" s="43">
        <v>51301</v>
      </c>
      <c r="B63" s="44" t="s">
        <v>466</v>
      </c>
      <c r="C63" s="42"/>
      <c r="D63" s="42"/>
      <c r="E63" s="42">
        <v>23239</v>
      </c>
    </row>
    <row r="64" ht="18" customHeight="1" spans="1:5">
      <c r="A64" s="43">
        <v>51302</v>
      </c>
      <c r="B64" s="44" t="s">
        <v>359</v>
      </c>
      <c r="C64" s="42"/>
      <c r="D64" s="42"/>
      <c r="E64" s="42"/>
    </row>
    <row r="65" ht="20" customHeight="1" spans="1:5">
      <c r="A65" s="9">
        <v>514</v>
      </c>
      <c r="B65" s="44" t="s">
        <v>467</v>
      </c>
      <c r="C65" s="42"/>
      <c r="D65" s="42"/>
      <c r="E65" s="42">
        <f>E66+E67</f>
        <v>12500</v>
      </c>
    </row>
    <row r="66" ht="20" customHeight="1" spans="1:5">
      <c r="A66" s="43">
        <v>51401</v>
      </c>
      <c r="B66" s="44" t="s">
        <v>388</v>
      </c>
      <c r="C66" s="42"/>
      <c r="D66" s="42"/>
      <c r="E66" s="42">
        <v>6500</v>
      </c>
    </row>
    <row r="67" ht="20" customHeight="1" spans="1:5">
      <c r="A67" s="43">
        <v>51402</v>
      </c>
      <c r="B67" s="44" t="s">
        <v>468</v>
      </c>
      <c r="C67" s="42"/>
      <c r="D67" s="42"/>
      <c r="E67" s="42">
        <v>6000</v>
      </c>
    </row>
    <row r="68" ht="20" customHeight="1" spans="1:5">
      <c r="A68" s="14">
        <v>599</v>
      </c>
      <c r="B68" s="13" t="s">
        <v>389</v>
      </c>
      <c r="C68" s="42">
        <f>C69</f>
        <v>20.540778</v>
      </c>
      <c r="D68" s="42">
        <v>20.540778</v>
      </c>
      <c r="E68" s="42">
        <v>0</v>
      </c>
    </row>
    <row r="69" ht="20" customHeight="1" spans="1:5">
      <c r="A69" s="14">
        <v>59999</v>
      </c>
      <c r="B69" s="13" t="s">
        <v>393</v>
      </c>
      <c r="C69" s="42">
        <v>20.540778</v>
      </c>
      <c r="D69" s="42">
        <v>20.540778</v>
      </c>
      <c r="E69" s="42">
        <v>0</v>
      </c>
    </row>
  </sheetData>
  <autoFilter xmlns:etc="http://www.wps.cn/officeDocument/2017/etCustomData" ref="A4:G69" etc:filterBottomFollowUsedRange="0">
    <filterColumn colId="6">
      <customFilters>
        <customFilter operator="equal" val="0"/>
      </customFilters>
    </filterColumn>
    <extLst/>
  </autoFilter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zoomScaleSheetLayoutView="60" workbookViewId="0">
      <selection activeCell="D28" sqref="D28"/>
    </sheetView>
  </sheetViews>
  <sheetFormatPr defaultColWidth="7.875" defaultRowHeight="14.25" outlineLevelCol="3"/>
  <cols>
    <col min="1" max="1" width="49.625" style="61" customWidth="1"/>
    <col min="2" max="2" width="14.625" style="62" customWidth="1"/>
    <col min="3" max="3" width="16.375" style="62" customWidth="1"/>
    <col min="4" max="4" width="15" style="61" customWidth="1"/>
    <col min="5" max="5" width="9.375" style="61"/>
    <col min="6" max="16384" width="7.875" style="61"/>
  </cols>
  <sheetData>
    <row r="1" ht="27" customHeight="1" spans="1:4">
      <c r="A1" s="63" t="s">
        <v>469</v>
      </c>
      <c r="B1" s="64"/>
      <c r="C1" s="64"/>
    </row>
    <row r="2" ht="24.95" customHeight="1" spans="1:4">
      <c r="A2" s="65" t="s">
        <v>470</v>
      </c>
      <c r="B2" s="66"/>
      <c r="D2" s="67" t="s">
        <v>471</v>
      </c>
    </row>
    <row r="3" ht="33" customHeight="1" spans="1:4">
      <c r="A3" s="68" t="s">
        <v>3</v>
      </c>
      <c r="B3" s="69" t="s">
        <v>4</v>
      </c>
      <c r="C3" s="69" t="s">
        <v>5</v>
      </c>
      <c r="D3" s="70" t="s">
        <v>472</v>
      </c>
    </row>
    <row r="4" ht="26.1" customHeight="1" spans="1:4">
      <c r="A4" s="71" t="s">
        <v>473</v>
      </c>
      <c r="B4" s="72">
        <f>B5</f>
        <v>116000</v>
      </c>
      <c r="C4" s="72">
        <f>C5</f>
        <v>107894</v>
      </c>
      <c r="D4" s="72">
        <f>D5</f>
        <v>161841</v>
      </c>
    </row>
    <row r="5" ht="26.1" customHeight="1" spans="1:4">
      <c r="A5" s="71" t="s">
        <v>474</v>
      </c>
      <c r="B5" s="72">
        <f>B6+B19</f>
        <v>116000</v>
      </c>
      <c r="C5" s="72">
        <f>C6+C19</f>
        <v>107894</v>
      </c>
      <c r="D5" s="72">
        <f>D6+D19</f>
        <v>161841</v>
      </c>
    </row>
    <row r="6" ht="26.1" customHeight="1" spans="1:4">
      <c r="A6" s="73" t="s">
        <v>475</v>
      </c>
      <c r="B6" s="72">
        <f>SUM(B7:B9,B17,B18)</f>
        <v>61942</v>
      </c>
      <c r="C6" s="72">
        <f>SUM(C7:C9,C17,C18)</f>
        <v>53836</v>
      </c>
      <c r="D6" s="72">
        <f>SUM(D7:D9,D17,D18)</f>
        <v>93841</v>
      </c>
    </row>
    <row r="7" ht="26.1" customHeight="1" spans="1:4">
      <c r="A7" s="74" t="s">
        <v>476</v>
      </c>
      <c r="B7" s="72"/>
      <c r="C7" s="72"/>
      <c r="D7" s="70"/>
    </row>
    <row r="8" ht="26.1" customHeight="1" spans="1:4">
      <c r="A8" s="74" t="s">
        <v>477</v>
      </c>
      <c r="B8" s="72"/>
      <c r="C8" s="72"/>
      <c r="D8" s="70"/>
    </row>
    <row r="9" ht="26.1" customHeight="1" spans="1:4">
      <c r="A9" s="74" t="s">
        <v>478</v>
      </c>
      <c r="B9" s="72">
        <f>SUM(B10:B16)</f>
        <v>57742</v>
      </c>
      <c r="C9" s="72">
        <f>SUM(C10:C16)</f>
        <v>49922</v>
      </c>
      <c r="D9" s="72">
        <f>SUM(D10:D16)</f>
        <v>89841</v>
      </c>
    </row>
    <row r="10" ht="26.1" customHeight="1" spans="1:4">
      <c r="A10" s="74" t="s">
        <v>479</v>
      </c>
      <c r="B10" s="72">
        <v>55675</v>
      </c>
      <c r="C10" s="72">
        <v>47855</v>
      </c>
      <c r="D10" s="70">
        <v>61805</v>
      </c>
    </row>
    <row r="11" ht="26.1" customHeight="1" spans="1:4">
      <c r="A11" s="75" t="s">
        <v>480</v>
      </c>
      <c r="B11" s="72">
        <v>585</v>
      </c>
      <c r="C11" s="72">
        <v>585</v>
      </c>
      <c r="D11" s="70">
        <v>430</v>
      </c>
    </row>
    <row r="12" ht="26.1" customHeight="1" spans="1:4">
      <c r="A12" s="75" t="s">
        <v>481</v>
      </c>
      <c r="B12" s="72">
        <v>3974</v>
      </c>
      <c r="C12" s="72">
        <v>3974</v>
      </c>
      <c r="D12" s="70">
        <v>3300</v>
      </c>
    </row>
    <row r="13" ht="26.1" customHeight="1" spans="1:4">
      <c r="A13" s="76" t="s">
        <v>482</v>
      </c>
      <c r="B13" s="72"/>
      <c r="C13" s="72"/>
      <c r="D13" s="70">
        <v>25106</v>
      </c>
    </row>
    <row r="14" ht="26.1" customHeight="1" spans="1:4">
      <c r="A14" s="75" t="s">
        <v>483</v>
      </c>
      <c r="B14" s="72"/>
      <c r="C14" s="72"/>
      <c r="D14" s="70"/>
    </row>
    <row r="15" ht="26.1" customHeight="1" spans="1:4">
      <c r="A15" s="75" t="s">
        <v>484</v>
      </c>
      <c r="B15" s="72">
        <v>-2747</v>
      </c>
      <c r="C15" s="72">
        <v>-2747</v>
      </c>
      <c r="D15" s="70">
        <v>-1000</v>
      </c>
    </row>
    <row r="16" ht="26.1" customHeight="1" spans="1:4">
      <c r="A16" s="75" t="s">
        <v>485</v>
      </c>
      <c r="B16" s="72">
        <v>255</v>
      </c>
      <c r="C16" s="72">
        <v>255</v>
      </c>
      <c r="D16" s="70">
        <v>200</v>
      </c>
    </row>
    <row r="17" ht="26.1" customHeight="1" spans="1:4">
      <c r="A17" s="73" t="s">
        <v>486</v>
      </c>
      <c r="B17" s="72">
        <v>3000</v>
      </c>
      <c r="C17" s="72">
        <v>2775</v>
      </c>
      <c r="D17" s="70">
        <v>3000</v>
      </c>
    </row>
    <row r="18" ht="26.1" customHeight="1" spans="1:4">
      <c r="A18" s="77" t="s">
        <v>487</v>
      </c>
      <c r="B18" s="78">
        <v>1200</v>
      </c>
      <c r="C18" s="78">
        <v>1139</v>
      </c>
      <c r="D18" s="70">
        <v>1000</v>
      </c>
    </row>
    <row r="19" ht="26.1" customHeight="1" spans="1:4">
      <c r="A19" s="77" t="s">
        <v>488</v>
      </c>
      <c r="B19" s="78">
        <f>SUM(B20:B21)</f>
        <v>54058</v>
      </c>
      <c r="C19" s="78">
        <f>SUM(C20:C21)</f>
        <v>54058</v>
      </c>
      <c r="D19" s="78">
        <f>SUM(D20:D21)</f>
        <v>68000</v>
      </c>
    </row>
    <row r="20" ht="26.1" customHeight="1" spans="1:4">
      <c r="A20" s="74" t="s">
        <v>489</v>
      </c>
      <c r="B20" s="78">
        <v>12000</v>
      </c>
      <c r="C20" s="78">
        <v>12000</v>
      </c>
      <c r="D20" s="70"/>
    </row>
    <row r="21" ht="26.1" customHeight="1" spans="1:4">
      <c r="A21" s="74" t="s">
        <v>490</v>
      </c>
      <c r="B21" s="78">
        <v>42058</v>
      </c>
      <c r="C21" s="78">
        <v>42058</v>
      </c>
      <c r="D21" s="79">
        <v>68000</v>
      </c>
    </row>
    <row r="22" ht="26.1" customHeight="1" spans="1:4">
      <c r="A22" s="80" t="s">
        <v>473</v>
      </c>
      <c r="B22" s="81">
        <f>B4</f>
        <v>116000</v>
      </c>
      <c r="C22" s="81">
        <f>C4</f>
        <v>107894</v>
      </c>
      <c r="D22" s="82">
        <f>D4</f>
        <v>161841</v>
      </c>
    </row>
    <row r="23" ht="26.1" customHeight="1" spans="1:4">
      <c r="A23" s="83" t="s">
        <v>491</v>
      </c>
      <c r="B23" s="72">
        <v>89626</v>
      </c>
      <c r="C23" s="72">
        <v>89626</v>
      </c>
      <c r="D23" s="70">
        <v>3666</v>
      </c>
    </row>
    <row r="24" ht="26.1" customHeight="1" spans="1:4">
      <c r="A24" s="83" t="s">
        <v>492</v>
      </c>
      <c r="B24" s="72">
        <f>254000+42300</f>
        <v>296300</v>
      </c>
      <c r="C24" s="72">
        <f>254000+42300</f>
        <v>296300</v>
      </c>
      <c r="D24" s="70"/>
    </row>
    <row r="25" ht="26.1" customHeight="1" spans="1:4">
      <c r="A25" s="71" t="s">
        <v>493</v>
      </c>
      <c r="B25" s="72">
        <f>54600+25200+102800</f>
        <v>182600</v>
      </c>
      <c r="C25" s="72">
        <f>102800+25200+54600</f>
        <v>182600</v>
      </c>
      <c r="D25" s="70"/>
    </row>
    <row r="26" ht="26.1" customHeight="1" spans="1:4">
      <c r="A26" s="83" t="s">
        <v>494</v>
      </c>
      <c r="B26" s="72">
        <v>280298</v>
      </c>
      <c r="C26" s="72">
        <v>280298</v>
      </c>
      <c r="D26" s="84">
        <v>332091</v>
      </c>
    </row>
    <row r="27" ht="26.1" customHeight="1" spans="1:4">
      <c r="A27" s="83" t="s">
        <v>495</v>
      </c>
      <c r="B27" s="72"/>
      <c r="C27" s="72"/>
      <c r="D27" s="70"/>
    </row>
    <row r="28" ht="26.1" customHeight="1" spans="1:4">
      <c r="A28" s="83" t="s">
        <v>496</v>
      </c>
      <c r="B28" s="72">
        <f>SUM(B22:B27)</f>
        <v>964824</v>
      </c>
      <c r="C28" s="72">
        <f>SUM(C22:C27)</f>
        <v>956718</v>
      </c>
      <c r="D28" s="72">
        <f>SUM(D22:D27)</f>
        <v>497598</v>
      </c>
    </row>
  </sheetData>
  <mergeCells count="1">
    <mergeCell ref="A1:C1"/>
  </mergeCells>
  <printOptions horizontalCentered="1"/>
  <pageMargins left="0.63" right="0.57" top="0.79" bottom="0.59" header="0.51" footer="0.31"/>
  <pageSetup paperSize="9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zoomScale="152" zoomScaleNormal="152" workbookViewId="0">
      <selection activeCell="E58" sqref="E58"/>
    </sheetView>
  </sheetViews>
  <sheetFormatPr defaultColWidth="9" defaultRowHeight="13.5" outlineLevelCol="4"/>
  <cols>
    <col min="1" max="1" width="14.5" style="48" customWidth="1"/>
    <col min="2" max="2" width="53.125" style="48" customWidth="1"/>
    <col min="3" max="3" width="18.5" style="49" customWidth="1"/>
    <col min="4" max="4" width="21.875" style="50" customWidth="1"/>
    <col min="5" max="5" width="18.375" style="49" customWidth="1"/>
    <col min="6" max="6" width="9" style="48"/>
    <col min="7" max="7" width="12.625" style="48"/>
    <col min="8" max="16384" width="9" style="48"/>
  </cols>
  <sheetData>
    <row r="1" ht="33" customHeight="1" spans="1:5">
      <c r="B1" s="51" t="s">
        <v>497</v>
      </c>
    </row>
    <row r="2" ht="18" customHeight="1" spans="1:5">
      <c r="A2" s="52" t="s">
        <v>498</v>
      </c>
      <c r="B2" s="52"/>
      <c r="C2" s="53" t="s">
        <v>499</v>
      </c>
      <c r="D2" s="54"/>
      <c r="E2" s="55"/>
    </row>
    <row r="3" ht="18" customHeight="1" spans="1:5">
      <c r="A3" s="56" t="s">
        <v>42</v>
      </c>
      <c r="B3" s="56" t="s">
        <v>43</v>
      </c>
      <c r="C3" s="57" t="s">
        <v>44</v>
      </c>
      <c r="D3" s="58" t="s">
        <v>500</v>
      </c>
      <c r="E3" s="57" t="s">
        <v>6</v>
      </c>
    </row>
    <row r="4" ht="18" customHeight="1" spans="1:5">
      <c r="A4" s="56">
        <v>212</v>
      </c>
      <c r="B4" s="56" t="s">
        <v>281</v>
      </c>
      <c r="C4" s="58">
        <f>C5+C15+C17+C20</f>
        <v>41972.547833</v>
      </c>
      <c r="D4" s="58">
        <f>D5+D15+D17+D20</f>
        <v>41972</v>
      </c>
      <c r="E4" s="58">
        <f>E5+E15+E17+E20</f>
        <v>55194</v>
      </c>
    </row>
    <row r="5" ht="18" customHeight="1" spans="1:5">
      <c r="A5" s="56">
        <v>21208</v>
      </c>
      <c r="B5" s="56" t="s">
        <v>501</v>
      </c>
      <c r="C5" s="58">
        <f>SUM(C6:C14)</f>
        <v>29111.485567</v>
      </c>
      <c r="D5" s="58">
        <f>SUM(D6:D14)</f>
        <v>29111</v>
      </c>
      <c r="E5" s="58">
        <f>SUM(E6:E14)</f>
        <v>37220</v>
      </c>
    </row>
    <row r="6" ht="18" customHeight="1" spans="1:5">
      <c r="A6" s="56">
        <v>2120801</v>
      </c>
      <c r="B6" s="56" t="s">
        <v>502</v>
      </c>
      <c r="C6" s="58">
        <v>7692.156459</v>
      </c>
      <c r="D6" s="58">
        <v>7692</v>
      </c>
      <c r="E6" s="57">
        <v>20591</v>
      </c>
    </row>
    <row r="7" ht="18" customHeight="1" spans="1:5">
      <c r="A7" s="56">
        <v>2120802</v>
      </c>
      <c r="B7" s="56" t="s">
        <v>503</v>
      </c>
      <c r="C7" s="58"/>
      <c r="D7" s="58"/>
      <c r="E7" s="57">
        <v>1438</v>
      </c>
    </row>
    <row r="8" ht="18" customHeight="1" spans="1:5">
      <c r="A8" s="56">
        <v>2120803</v>
      </c>
      <c r="B8" s="56" t="s">
        <v>504</v>
      </c>
      <c r="C8" s="58">
        <v>877.03348</v>
      </c>
      <c r="D8" s="58">
        <v>877</v>
      </c>
      <c r="E8" s="57">
        <f>3825+400</f>
        <v>4225</v>
      </c>
    </row>
    <row r="9" ht="18" customHeight="1" spans="1:5">
      <c r="A9" s="56">
        <v>2120804</v>
      </c>
      <c r="B9" s="56" t="s">
        <v>505</v>
      </c>
      <c r="C9" s="58">
        <v>2219.599</v>
      </c>
      <c r="D9" s="58">
        <v>2220</v>
      </c>
      <c r="E9" s="57"/>
    </row>
    <row r="10" ht="18" customHeight="1" spans="1:5">
      <c r="A10" s="56">
        <v>2120806</v>
      </c>
      <c r="B10" s="56" t="s">
        <v>506</v>
      </c>
      <c r="C10" s="58">
        <v>10.0177</v>
      </c>
      <c r="D10" s="58">
        <v>10</v>
      </c>
      <c r="E10" s="57">
        <v>992</v>
      </c>
    </row>
    <row r="11" ht="18" customHeight="1" spans="1:5">
      <c r="A11" s="56">
        <v>2120810</v>
      </c>
      <c r="B11" s="56" t="s">
        <v>507</v>
      </c>
      <c r="C11" s="58">
        <v>177.8966</v>
      </c>
      <c r="D11" s="58">
        <v>178</v>
      </c>
      <c r="E11" s="57">
        <v>950</v>
      </c>
    </row>
    <row r="12" ht="18" customHeight="1" spans="1:5">
      <c r="A12" s="56">
        <v>2120814</v>
      </c>
      <c r="B12" s="56" t="s">
        <v>508</v>
      </c>
      <c r="C12" s="58">
        <v>3417.4292</v>
      </c>
      <c r="D12" s="58">
        <v>3417</v>
      </c>
      <c r="E12" s="57">
        <v>400</v>
      </c>
    </row>
    <row r="13" ht="18" customHeight="1" spans="1:5">
      <c r="A13" s="56">
        <v>2120815</v>
      </c>
      <c r="B13" s="56" t="s">
        <v>509</v>
      </c>
      <c r="C13" s="58">
        <v>50</v>
      </c>
      <c r="D13" s="58">
        <v>50</v>
      </c>
      <c r="E13" s="57">
        <v>1000</v>
      </c>
    </row>
    <row r="14" ht="18" customHeight="1" spans="1:5">
      <c r="A14" s="56">
        <v>2120816</v>
      </c>
      <c r="B14" s="56" t="s">
        <v>510</v>
      </c>
      <c r="C14" s="58">
        <v>14667.353128</v>
      </c>
      <c r="D14" s="58">
        <v>14667</v>
      </c>
      <c r="E14" s="57">
        <v>7624</v>
      </c>
    </row>
    <row r="15" ht="18" customHeight="1" spans="1:5">
      <c r="A15" s="56">
        <v>21210</v>
      </c>
      <c r="B15" s="56" t="s">
        <v>511</v>
      </c>
      <c r="C15" s="58">
        <f>C16</f>
        <v>195</v>
      </c>
      <c r="D15" s="58">
        <f>D16</f>
        <v>195</v>
      </c>
      <c r="E15" s="58"/>
    </row>
    <row r="16" ht="18" customHeight="1" spans="1:5">
      <c r="A16" s="56">
        <v>2121002</v>
      </c>
      <c r="B16" s="56" t="s">
        <v>512</v>
      </c>
      <c r="C16" s="58">
        <v>195</v>
      </c>
      <c r="D16" s="58">
        <v>195</v>
      </c>
      <c r="E16" s="57"/>
    </row>
    <row r="17" ht="18" customHeight="1" spans="1:5">
      <c r="A17" s="56">
        <v>21213</v>
      </c>
      <c r="B17" s="56" t="s">
        <v>513</v>
      </c>
      <c r="C17" s="58">
        <f>C18+C19</f>
        <v>1383.882266</v>
      </c>
      <c r="D17" s="58">
        <f>D18+D19</f>
        <v>1384</v>
      </c>
      <c r="E17" s="58">
        <f>E18+E19</f>
        <v>2404</v>
      </c>
    </row>
    <row r="18" ht="18" customHeight="1" spans="1:5">
      <c r="A18" s="56">
        <v>2121301</v>
      </c>
      <c r="B18" s="56" t="s">
        <v>514</v>
      </c>
      <c r="C18" s="58">
        <v>1083.882266</v>
      </c>
      <c r="D18" s="58">
        <v>1084</v>
      </c>
      <c r="E18" s="57">
        <v>2404</v>
      </c>
    </row>
    <row r="19" ht="18" customHeight="1" spans="1:5">
      <c r="A19" s="56">
        <v>2121399</v>
      </c>
      <c r="B19" s="56" t="s">
        <v>515</v>
      </c>
      <c r="C19" s="58">
        <v>300</v>
      </c>
      <c r="D19" s="58">
        <v>300</v>
      </c>
      <c r="E19" s="57"/>
    </row>
    <row r="20" ht="18" customHeight="1" spans="1:5">
      <c r="A20" s="56">
        <v>21298</v>
      </c>
      <c r="B20" s="56" t="s">
        <v>516</v>
      </c>
      <c r="C20" s="58">
        <f>C21</f>
        <v>11282.18</v>
      </c>
      <c r="D20" s="58">
        <f>D21</f>
        <v>11282</v>
      </c>
      <c r="E20" s="57">
        <f>E21</f>
        <v>15570</v>
      </c>
    </row>
    <row r="21" ht="18" customHeight="1" spans="1:5">
      <c r="A21" s="56">
        <v>2129801</v>
      </c>
      <c r="B21" s="56" t="s">
        <v>517</v>
      </c>
      <c r="C21" s="58">
        <v>11282.18</v>
      </c>
      <c r="D21" s="58">
        <v>11282</v>
      </c>
      <c r="E21" s="57">
        <f>15570</f>
        <v>15570</v>
      </c>
    </row>
    <row r="22" ht="18" customHeight="1" spans="1:5">
      <c r="A22" s="56">
        <v>215</v>
      </c>
      <c r="B22" s="56" t="s">
        <v>349</v>
      </c>
      <c r="C22" s="58">
        <f>C23</f>
        <v>2865.4</v>
      </c>
      <c r="D22" s="58">
        <f>D23</f>
        <v>2865</v>
      </c>
      <c r="E22" s="58"/>
    </row>
    <row r="23" ht="18" customHeight="1" spans="1:5">
      <c r="A23" s="56">
        <v>21598</v>
      </c>
      <c r="B23" s="56" t="s">
        <v>518</v>
      </c>
      <c r="C23" s="58">
        <f>C24</f>
        <v>2865.4</v>
      </c>
      <c r="D23" s="58">
        <f>D24</f>
        <v>2865</v>
      </c>
      <c r="E23" s="57"/>
    </row>
    <row r="24" ht="18" customHeight="1" spans="1:5">
      <c r="A24" s="56">
        <v>2159802</v>
      </c>
      <c r="B24" s="56" t="s">
        <v>519</v>
      </c>
      <c r="C24" s="58">
        <f>2865.4</f>
        <v>2865.4</v>
      </c>
      <c r="D24" s="58">
        <f>2865</f>
        <v>2865</v>
      </c>
      <c r="E24" s="57"/>
    </row>
    <row r="25" ht="18" customHeight="1" spans="1:5">
      <c r="A25" s="56">
        <v>224</v>
      </c>
      <c r="B25" s="56" t="s">
        <v>520</v>
      </c>
      <c r="C25" s="58">
        <f>C26</f>
        <v>11850.9787</v>
      </c>
      <c r="D25" s="58">
        <f>D26</f>
        <v>11850.9787</v>
      </c>
      <c r="E25" s="57">
        <f>E26</f>
        <v>45145</v>
      </c>
    </row>
    <row r="26" ht="18" customHeight="1" spans="1:5">
      <c r="A26" s="56">
        <v>22498</v>
      </c>
      <c r="B26" s="56" t="s">
        <v>521</v>
      </c>
      <c r="C26" s="58">
        <f>C27</f>
        <v>11850.9787</v>
      </c>
      <c r="D26" s="58">
        <f>D27</f>
        <v>11850.9787</v>
      </c>
      <c r="E26" s="57">
        <f>E27</f>
        <v>45145</v>
      </c>
    </row>
    <row r="27" ht="18" customHeight="1" spans="1:5">
      <c r="A27" s="56">
        <v>2249802</v>
      </c>
      <c r="B27" s="56" t="s">
        <v>522</v>
      </c>
      <c r="C27" s="58">
        <v>11850.9787</v>
      </c>
      <c r="D27" s="58">
        <v>11850.9787</v>
      </c>
      <c r="E27" s="57">
        <f>45145</f>
        <v>45145</v>
      </c>
    </row>
    <row r="28" ht="18" customHeight="1" spans="1:5">
      <c r="A28" s="56">
        <v>229</v>
      </c>
      <c r="B28" s="56" t="s">
        <v>389</v>
      </c>
      <c r="C28" s="58">
        <f>C29+C32</f>
        <v>290576.718979</v>
      </c>
      <c r="D28" s="58">
        <f>D29+D32</f>
        <v>288405</v>
      </c>
      <c r="E28" s="58">
        <f>E29+E32</f>
        <v>288808</v>
      </c>
    </row>
    <row r="29" ht="18" customHeight="1" spans="1:5">
      <c r="A29" s="56">
        <v>22904</v>
      </c>
      <c r="B29" s="56" t="s">
        <v>523</v>
      </c>
      <c r="C29" s="58">
        <f>C30+C31</f>
        <v>288992.751504</v>
      </c>
      <c r="D29" s="58">
        <f>D30+D31</f>
        <v>286821</v>
      </c>
      <c r="E29" s="58">
        <f>E30+E31</f>
        <v>286690</v>
      </c>
    </row>
    <row r="30" ht="18" customHeight="1" spans="1:5">
      <c r="A30" s="56">
        <v>2290402</v>
      </c>
      <c r="B30" s="56" t="s">
        <v>524</v>
      </c>
      <c r="C30" s="58">
        <f>244520.751504+2172</f>
        <v>246692.751504</v>
      </c>
      <c r="D30" s="58">
        <v>244521</v>
      </c>
      <c r="E30" s="57">
        <f>286690</f>
        <v>286690</v>
      </c>
    </row>
    <row r="31" ht="18" customHeight="1" spans="1:5">
      <c r="A31" s="56">
        <v>2290403</v>
      </c>
      <c r="B31" s="56" t="s">
        <v>525</v>
      </c>
      <c r="C31" s="58">
        <v>42300</v>
      </c>
      <c r="D31" s="58">
        <v>42300</v>
      </c>
      <c r="E31" s="57"/>
    </row>
    <row r="32" ht="18" customHeight="1" spans="1:5">
      <c r="A32" s="56">
        <v>22960</v>
      </c>
      <c r="B32" s="56" t="s">
        <v>526</v>
      </c>
      <c r="C32" s="58">
        <f>SUM(C33:C36)</f>
        <v>1583.967475</v>
      </c>
      <c r="D32" s="58">
        <f>SUM(D33:D36)</f>
        <v>1584</v>
      </c>
      <c r="E32" s="58">
        <f>SUM(E33:E37)</f>
        <v>2118</v>
      </c>
    </row>
    <row r="33" ht="18" customHeight="1" spans="1:5">
      <c r="A33" s="56">
        <v>2296002</v>
      </c>
      <c r="B33" s="56" t="s">
        <v>527</v>
      </c>
      <c r="C33" s="58">
        <v>673.106645</v>
      </c>
      <c r="D33" s="58">
        <v>673</v>
      </c>
      <c r="E33" s="57">
        <f>437</f>
        <v>437</v>
      </c>
    </row>
    <row r="34" ht="18" customHeight="1" spans="1:5">
      <c r="A34" s="56">
        <v>2296003</v>
      </c>
      <c r="B34" s="56" t="s">
        <v>528</v>
      </c>
      <c r="C34" s="58">
        <v>767.16083</v>
      </c>
      <c r="D34" s="58">
        <v>767</v>
      </c>
      <c r="E34" s="57">
        <v>1481</v>
      </c>
    </row>
    <row r="35" ht="18" customHeight="1" spans="1:5">
      <c r="A35" s="56">
        <v>2296006</v>
      </c>
      <c r="B35" s="56" t="s">
        <v>529</v>
      </c>
      <c r="C35" s="58">
        <v>128.7</v>
      </c>
      <c r="D35" s="58">
        <v>129</v>
      </c>
      <c r="E35" s="57">
        <v>32</v>
      </c>
    </row>
    <row r="36" ht="18" customHeight="1" spans="1:5">
      <c r="A36" s="56">
        <v>2296010</v>
      </c>
      <c r="B36" s="56" t="s">
        <v>530</v>
      </c>
      <c r="C36" s="58">
        <v>15</v>
      </c>
      <c r="D36" s="58">
        <v>15</v>
      </c>
      <c r="E36" s="57"/>
    </row>
    <row r="37" ht="18" customHeight="1" spans="1:5">
      <c r="A37" s="56">
        <v>2296099</v>
      </c>
      <c r="B37" s="56" t="s">
        <v>531</v>
      </c>
      <c r="C37" s="58"/>
      <c r="D37" s="58"/>
      <c r="E37" s="57">
        <v>168</v>
      </c>
    </row>
    <row r="38" ht="18" customHeight="1" spans="1:5">
      <c r="A38" s="56">
        <v>232</v>
      </c>
      <c r="B38" s="56" t="s">
        <v>394</v>
      </c>
      <c r="C38" s="58">
        <f>C39</f>
        <v>82351.05</v>
      </c>
      <c r="D38" s="58">
        <f>D39</f>
        <v>82351.05</v>
      </c>
      <c r="E38" s="58">
        <f>E39</f>
        <v>89928</v>
      </c>
    </row>
    <row r="39" ht="18" customHeight="1" spans="1:5">
      <c r="A39" s="56">
        <v>23204</v>
      </c>
      <c r="B39" s="56" t="s">
        <v>532</v>
      </c>
      <c r="C39" s="58">
        <f>SUM(C40:C43)</f>
        <v>82351.05</v>
      </c>
      <c r="D39" s="58">
        <f>SUM(D40:D43)</f>
        <v>82351.05</v>
      </c>
      <c r="E39" s="58">
        <f>SUM(E40:E43)</f>
        <v>89928</v>
      </c>
    </row>
    <row r="40" ht="18" customHeight="1" spans="1:5">
      <c r="A40" s="56">
        <v>2320411</v>
      </c>
      <c r="B40" s="56" t="s">
        <v>533</v>
      </c>
      <c r="C40" s="58">
        <v>12702.33</v>
      </c>
      <c r="D40" s="58">
        <v>12702.33</v>
      </c>
      <c r="E40" s="57">
        <v>32018</v>
      </c>
    </row>
    <row r="41" ht="18" customHeight="1" spans="1:5">
      <c r="A41" s="56">
        <v>2320431</v>
      </c>
      <c r="B41" s="56" t="s">
        <v>534</v>
      </c>
      <c r="C41" s="58">
        <v>1002</v>
      </c>
      <c r="D41" s="58">
        <v>1002</v>
      </c>
      <c r="E41" s="57"/>
    </row>
    <row r="42" ht="18" customHeight="1" spans="1:5">
      <c r="A42" s="56">
        <v>2320433</v>
      </c>
      <c r="B42" s="56" t="s">
        <v>535</v>
      </c>
      <c r="C42" s="58">
        <v>838</v>
      </c>
      <c r="D42" s="58">
        <v>838</v>
      </c>
      <c r="E42" s="57">
        <v>512</v>
      </c>
    </row>
    <row r="43" ht="18" customHeight="1" spans="1:5">
      <c r="A43" s="56">
        <v>2320498</v>
      </c>
      <c r="B43" s="56" t="s">
        <v>536</v>
      </c>
      <c r="C43" s="58">
        <v>67808.72</v>
      </c>
      <c r="D43" s="58">
        <v>67808.72</v>
      </c>
      <c r="E43" s="57">
        <v>57398</v>
      </c>
    </row>
    <row r="44" ht="18" customHeight="1" spans="1:5">
      <c r="A44" s="56">
        <v>233</v>
      </c>
      <c r="B44" s="56" t="s">
        <v>397</v>
      </c>
      <c r="C44" s="58">
        <f>C45</f>
        <v>383.12</v>
      </c>
      <c r="D44" s="58">
        <f>D45</f>
        <v>383.12</v>
      </c>
      <c r="E44" s="58">
        <f>E45</f>
        <v>7</v>
      </c>
    </row>
    <row r="45" ht="18" customHeight="1" spans="1:5">
      <c r="A45" s="56">
        <v>23304</v>
      </c>
      <c r="B45" s="56" t="s">
        <v>537</v>
      </c>
      <c r="C45" s="58">
        <f>SUM(C46:C50)</f>
        <v>383.12</v>
      </c>
      <c r="D45" s="58">
        <f>SUM(D46:D50)</f>
        <v>383.12</v>
      </c>
      <c r="E45" s="58">
        <f>SUM(E46:E50)</f>
        <v>7</v>
      </c>
    </row>
    <row r="46" ht="18" customHeight="1" spans="1:5">
      <c r="A46" s="56">
        <v>2330411</v>
      </c>
      <c r="B46" s="56" t="s">
        <v>538</v>
      </c>
      <c r="C46" s="58">
        <v>6.16</v>
      </c>
      <c r="D46" s="58">
        <v>6.16</v>
      </c>
      <c r="E46" s="57">
        <v>7</v>
      </c>
    </row>
    <row r="47" ht="18" customHeight="1" spans="1:5">
      <c r="A47" s="56">
        <v>2330431</v>
      </c>
      <c r="B47" s="56" t="s">
        <v>539</v>
      </c>
      <c r="C47" s="58">
        <v>24</v>
      </c>
      <c r="D47" s="58">
        <v>24</v>
      </c>
      <c r="E47" s="57"/>
    </row>
    <row r="48" ht="18" customHeight="1" spans="1:5">
      <c r="A48" s="56">
        <v>2330433</v>
      </c>
      <c r="B48" s="56" t="s">
        <v>540</v>
      </c>
      <c r="C48" s="58">
        <v>8</v>
      </c>
      <c r="D48" s="58">
        <v>8</v>
      </c>
      <c r="E48" s="57"/>
    </row>
    <row r="49" ht="18" customHeight="1" spans="1:5">
      <c r="A49" s="56">
        <v>2330498</v>
      </c>
      <c r="B49" s="56" t="s">
        <v>541</v>
      </c>
      <c r="C49" s="58">
        <v>208.72</v>
      </c>
      <c r="D49" s="58">
        <v>208.72</v>
      </c>
      <c r="E49" s="57"/>
    </row>
    <row r="50" ht="18" customHeight="1" spans="1:5">
      <c r="A50" s="56">
        <v>2330499</v>
      </c>
      <c r="B50" s="56" t="s">
        <v>542</v>
      </c>
      <c r="C50" s="58">
        <v>136.24</v>
      </c>
      <c r="D50" s="58">
        <v>136.24</v>
      </c>
      <c r="E50" s="57"/>
    </row>
    <row r="51" ht="18" customHeight="1" spans="1:5">
      <c r="A51" s="59"/>
      <c r="B51" s="57" t="s">
        <v>543</v>
      </c>
      <c r="C51" s="60">
        <f>C4+C22+C25+C28+C38+C44</f>
        <v>429999.815512</v>
      </c>
      <c r="D51" s="60">
        <f>D4+D22+D25+D28+D38+D44</f>
        <v>427827.1487</v>
      </c>
      <c r="E51" s="60">
        <f>E4+E22+E25+E28+E38+E44</f>
        <v>479082</v>
      </c>
    </row>
    <row r="52" ht="18" customHeight="1" spans="1:5">
      <c r="A52" s="56"/>
      <c r="B52" s="57" t="s">
        <v>544</v>
      </c>
      <c r="C52" s="57"/>
      <c r="D52" s="58"/>
      <c r="E52" s="57">
        <v>7920</v>
      </c>
    </row>
    <row r="53" ht="18" customHeight="1" spans="1:5">
      <c r="A53" s="56"/>
      <c r="B53" s="57" t="s">
        <v>405</v>
      </c>
      <c r="C53" s="57">
        <v>12800</v>
      </c>
      <c r="D53" s="58">
        <v>12800</v>
      </c>
      <c r="E53" s="57">
        <v>5296</v>
      </c>
    </row>
    <row r="54" ht="18" customHeight="1" spans="1:5">
      <c r="A54" s="56"/>
      <c r="B54" s="57" t="s">
        <v>545</v>
      </c>
      <c r="C54" s="57">
        <v>1400</v>
      </c>
      <c r="D54" s="58">
        <v>1400</v>
      </c>
      <c r="E54" s="57">
        <v>5300</v>
      </c>
    </row>
    <row r="55" ht="18" customHeight="1" spans="1:5">
      <c r="A55" s="56"/>
      <c r="B55" s="57" t="s">
        <v>546</v>
      </c>
      <c r="C55" s="57">
        <v>182600</v>
      </c>
      <c r="D55" s="58">
        <v>182600</v>
      </c>
      <c r="E55" s="57"/>
    </row>
    <row r="56" ht="18" customHeight="1" spans="1:5">
      <c r="A56" s="56"/>
      <c r="B56" s="57" t="s">
        <v>547</v>
      </c>
      <c r="C56" s="58">
        <f>SUM(C51:C55)</f>
        <v>626799.815512</v>
      </c>
      <c r="D56" s="58">
        <f>SUM(D51:D55)</f>
        <v>624627.1487</v>
      </c>
      <c r="E56" s="58">
        <f>SUM(E51:E54)</f>
        <v>497598</v>
      </c>
    </row>
    <row r="57" ht="18" customHeight="1" spans="1:5">
      <c r="A57" s="56"/>
      <c r="B57" s="57" t="s">
        <v>548</v>
      </c>
      <c r="C57" s="58">
        <f>政府性基金预算收入!B28</f>
        <v>964824</v>
      </c>
      <c r="D57" s="58">
        <f>政府性基金预算收入!C28</f>
        <v>956718</v>
      </c>
      <c r="E57" s="58">
        <f>政府性基金预算收入!D28</f>
        <v>497598</v>
      </c>
    </row>
    <row r="58" ht="18" customHeight="1" spans="1:5">
      <c r="A58" s="56"/>
      <c r="B58" s="57" t="s">
        <v>549</v>
      </c>
      <c r="C58" s="58">
        <f>C57-C56</f>
        <v>338024.184488</v>
      </c>
      <c r="D58" s="58">
        <f>D57-D56</f>
        <v>332090.8513</v>
      </c>
      <c r="E58" s="58">
        <f>E57-E56</f>
        <v>0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E5" sqref="E5"/>
    </sheetView>
  </sheetViews>
  <sheetFormatPr defaultColWidth="9" defaultRowHeight="13.5" outlineLevelCol="4"/>
  <cols>
    <col min="1" max="1" width="19.375" style="1" customWidth="1"/>
    <col min="2" max="2" width="32.125" customWidth="1"/>
    <col min="3" max="3" width="19.5" style="39" customWidth="1"/>
    <col min="4" max="4" width="19.25" style="39" customWidth="1"/>
    <col min="5" max="5" width="18.5" style="39" customWidth="1"/>
    <col min="6" max="8" width="12.625"/>
    <col min="10" max="10" width="10.375"/>
  </cols>
  <sheetData>
    <row r="1" ht="43" customHeight="1" spans="1:5">
      <c r="B1" s="4" t="s">
        <v>550</v>
      </c>
    </row>
    <row r="2" ht="31" customHeight="1" spans="1:5">
      <c r="A2" s="5" t="s">
        <v>551</v>
      </c>
      <c r="B2" s="6"/>
      <c r="C2" s="40"/>
      <c r="D2" s="40"/>
      <c r="E2" s="41" t="s">
        <v>552</v>
      </c>
    </row>
    <row r="3" ht="20" customHeight="1" spans="1:5">
      <c r="A3" s="9" t="s">
        <v>42</v>
      </c>
      <c r="B3" s="9" t="s">
        <v>43</v>
      </c>
      <c r="C3" s="12" t="s">
        <v>44</v>
      </c>
      <c r="D3" s="12" t="s">
        <v>45</v>
      </c>
      <c r="E3" s="12" t="s">
        <v>6</v>
      </c>
    </row>
    <row r="4" ht="20" customHeight="1" spans="1:5">
      <c r="A4" s="9"/>
      <c r="B4" s="13" t="s">
        <v>553</v>
      </c>
      <c r="C4" s="42">
        <f>C5+C9+C16+C19+C21+C24+C26+C30+C33+C35</f>
        <v>429999.6295</v>
      </c>
      <c r="D4" s="42">
        <f>D5+D9+D16+D19+D21+D24+D26+D30+D33+D35</f>
        <v>427827.3547</v>
      </c>
      <c r="E4" s="42">
        <f>E5+E9+E16+E19+E21+E24+E26+E30+E33+E35</f>
        <v>497598</v>
      </c>
    </row>
    <row r="5" ht="20" customHeight="1" spans="1:5">
      <c r="A5" s="14">
        <v>502</v>
      </c>
      <c r="B5" s="13" t="s">
        <v>417</v>
      </c>
      <c r="C5" s="42">
        <f>SUM(C6:C8)</f>
        <v>13305</v>
      </c>
      <c r="D5" s="42">
        <f>SUM(D6:D8)</f>
        <v>13305.376</v>
      </c>
      <c r="E5" s="42">
        <f>SUM(E6:E8)</f>
        <v>9891</v>
      </c>
    </row>
    <row r="6" ht="20" customHeight="1" spans="1:5">
      <c r="A6" s="14">
        <v>50201</v>
      </c>
      <c r="B6" s="13" t="s">
        <v>418</v>
      </c>
      <c r="C6" s="42">
        <v>3</v>
      </c>
      <c r="D6" s="42">
        <v>3.376</v>
      </c>
      <c r="E6" s="42"/>
    </row>
    <row r="7" ht="20" customHeight="1" spans="1:5">
      <c r="A7" s="14">
        <v>50205</v>
      </c>
      <c r="B7" s="13" t="s">
        <v>422</v>
      </c>
      <c r="C7" s="42">
        <v>144</v>
      </c>
      <c r="D7" s="42">
        <v>144</v>
      </c>
      <c r="E7" s="42">
        <v>1564</v>
      </c>
    </row>
    <row r="8" ht="20" customHeight="1" spans="1:5">
      <c r="A8" s="14">
        <v>50299</v>
      </c>
      <c r="B8" s="13" t="s">
        <v>427</v>
      </c>
      <c r="C8" s="42">
        <v>13158</v>
      </c>
      <c r="D8" s="42">
        <v>13158</v>
      </c>
      <c r="E8" s="42">
        <v>8327</v>
      </c>
    </row>
    <row r="9" ht="20" customHeight="1" spans="1:5">
      <c r="A9" s="14">
        <v>503</v>
      </c>
      <c r="B9" s="13" t="s">
        <v>428</v>
      </c>
      <c r="C9" s="42">
        <f>SUM(C10:C15)</f>
        <v>148958.6508</v>
      </c>
      <c r="D9" s="42">
        <f>SUM(D10:D15)</f>
        <v>146786</v>
      </c>
      <c r="E9" s="42">
        <f>SUM(E10:E15)</f>
        <v>172694</v>
      </c>
    </row>
    <row r="10" ht="20" customHeight="1" spans="1:5">
      <c r="A10" s="14">
        <v>50301</v>
      </c>
      <c r="B10" s="13" t="s">
        <v>429</v>
      </c>
      <c r="C10" s="42">
        <v>59456</v>
      </c>
      <c r="D10" s="42">
        <f>156+59300</f>
        <v>59456</v>
      </c>
      <c r="E10" s="42">
        <f>950+9000</f>
        <v>9950</v>
      </c>
    </row>
    <row r="11" ht="20" customHeight="1" spans="1:5">
      <c r="A11" s="14">
        <v>50302</v>
      </c>
      <c r="B11" s="13" t="s">
        <v>430</v>
      </c>
      <c r="C11" s="42">
        <f>85773+2173</f>
        <v>87946</v>
      </c>
      <c r="D11" s="42">
        <f>85773</f>
        <v>85773</v>
      </c>
      <c r="E11" s="42">
        <f>4247+157206</f>
        <v>161453</v>
      </c>
    </row>
    <row r="12" ht="20" customHeight="1" spans="1:5">
      <c r="A12" s="14">
        <v>50305</v>
      </c>
      <c r="B12" s="13" t="s">
        <v>432</v>
      </c>
      <c r="C12" s="42">
        <v>734.8966</v>
      </c>
      <c r="D12" s="42">
        <f>735</f>
        <v>735</v>
      </c>
      <c r="E12" s="42">
        <v>591</v>
      </c>
    </row>
    <row r="13" ht="20" customHeight="1" spans="1:5">
      <c r="A13" s="14">
        <v>50306</v>
      </c>
      <c r="B13" s="13" t="s">
        <v>433</v>
      </c>
      <c r="C13" s="42">
        <v>622.7542</v>
      </c>
      <c r="D13" s="42">
        <f>623</f>
        <v>623</v>
      </c>
      <c r="E13" s="42"/>
    </row>
    <row r="14" ht="20" customHeight="1" spans="1:5">
      <c r="A14" s="14">
        <v>50307</v>
      </c>
      <c r="B14" s="13" t="s">
        <v>434</v>
      </c>
      <c r="C14" s="42">
        <v>134</v>
      </c>
      <c r="D14" s="42">
        <f>134</f>
        <v>134</v>
      </c>
      <c r="E14" s="42">
        <v>245</v>
      </c>
    </row>
    <row r="15" ht="20" customHeight="1" spans="1:5">
      <c r="A15" s="14">
        <v>50399</v>
      </c>
      <c r="B15" s="13" t="s">
        <v>435</v>
      </c>
      <c r="C15" s="42">
        <v>65</v>
      </c>
      <c r="D15" s="42">
        <f>65</f>
        <v>65</v>
      </c>
      <c r="E15" s="42">
        <f>55+400</f>
        <v>455</v>
      </c>
    </row>
    <row r="16" ht="20" customHeight="1" spans="1:5">
      <c r="A16" s="14">
        <v>504</v>
      </c>
      <c r="B16" s="13" t="s">
        <v>436</v>
      </c>
      <c r="C16" s="42">
        <f>SUM(C17:C18)</f>
        <v>135949.8876</v>
      </c>
      <c r="D16" s="42">
        <f>SUM(D17:D18)</f>
        <v>135949.8876</v>
      </c>
      <c r="E16" s="42">
        <f>SUM(E17:E18)</f>
        <v>126231</v>
      </c>
    </row>
    <row r="17" ht="20" customHeight="1" spans="1:5">
      <c r="A17" s="14">
        <v>50401</v>
      </c>
      <c r="B17" s="13" t="s">
        <v>429</v>
      </c>
      <c r="C17" s="42">
        <v>8180</v>
      </c>
      <c r="D17" s="42">
        <f>8180</f>
        <v>8180</v>
      </c>
      <c r="E17" s="42">
        <f>1000</f>
        <v>1000</v>
      </c>
    </row>
    <row r="18" ht="20" customHeight="1" spans="1:5">
      <c r="A18" s="14">
        <v>50402</v>
      </c>
      <c r="B18" s="13" t="s">
        <v>430</v>
      </c>
      <c r="C18" s="42">
        <v>127769.8876</v>
      </c>
      <c r="D18" s="42">
        <f>127769.8876</f>
        <v>127769.8876</v>
      </c>
      <c r="E18" s="42">
        <v>125231</v>
      </c>
    </row>
    <row r="19" ht="20" customHeight="1" spans="1:5">
      <c r="A19" s="14">
        <v>505</v>
      </c>
      <c r="B19" s="13" t="s">
        <v>554</v>
      </c>
      <c r="C19" s="42"/>
      <c r="D19" s="42"/>
      <c r="E19" s="42">
        <f>E20</f>
        <v>100</v>
      </c>
    </row>
    <row r="20" ht="20" customHeight="1" spans="1:5">
      <c r="A20" s="14">
        <v>50502</v>
      </c>
      <c r="B20" s="13" t="s">
        <v>439</v>
      </c>
      <c r="C20" s="42"/>
      <c r="D20" s="42"/>
      <c r="E20" s="42">
        <v>100</v>
      </c>
    </row>
    <row r="21" ht="20" customHeight="1" spans="1:5">
      <c r="A21" s="14">
        <v>506</v>
      </c>
      <c r="B21" s="13" t="s">
        <v>441</v>
      </c>
      <c r="C21" s="42">
        <f>C22+C23</f>
        <v>34383.7399</v>
      </c>
      <c r="D21" s="42">
        <f>D22+D23</f>
        <v>34383.7399</v>
      </c>
      <c r="E21" s="42">
        <f>E22+E23</f>
        <v>74570</v>
      </c>
    </row>
    <row r="22" ht="20" customHeight="1" spans="1:5">
      <c r="A22" s="14">
        <v>50601</v>
      </c>
      <c r="B22" s="13" t="s">
        <v>442</v>
      </c>
      <c r="C22" s="42">
        <v>27274.236</v>
      </c>
      <c r="D22" s="42">
        <f>27274.236</f>
        <v>27274.236</v>
      </c>
      <c r="E22" s="42">
        <f>23838+41472</f>
        <v>65310</v>
      </c>
    </row>
    <row r="23" ht="20" customHeight="1" spans="1:5">
      <c r="A23" s="14">
        <v>50602</v>
      </c>
      <c r="B23" s="13" t="s">
        <v>443</v>
      </c>
      <c r="C23" s="42">
        <v>7109.5039</v>
      </c>
      <c r="D23" s="42">
        <f>7109.5039</f>
        <v>7109.5039</v>
      </c>
      <c r="E23" s="42">
        <f>20+9240</f>
        <v>9260</v>
      </c>
    </row>
    <row r="24" ht="20" customHeight="1" spans="1:5">
      <c r="A24" s="14">
        <v>507</v>
      </c>
      <c r="B24" s="13" t="s">
        <v>444</v>
      </c>
      <c r="C24" s="42">
        <f>SUM(C25:C25)</f>
        <v>13692.0087</v>
      </c>
      <c r="D24" s="42">
        <f>SUM(D25:D25)</f>
        <v>13692.0087</v>
      </c>
      <c r="E24" s="42">
        <f>SUM(E25:E25)</f>
        <v>5437</v>
      </c>
    </row>
    <row r="25" ht="20" customHeight="1" spans="1:5">
      <c r="A25" s="14">
        <v>50701</v>
      </c>
      <c r="B25" s="13" t="s">
        <v>445</v>
      </c>
      <c r="C25" s="42">
        <v>13692.0087</v>
      </c>
      <c r="D25" s="42">
        <f>13692.0087</f>
        <v>13692.0087</v>
      </c>
      <c r="E25" s="42">
        <f>2537+2900</f>
        <v>5437</v>
      </c>
    </row>
    <row r="26" ht="20" customHeight="1" spans="1:5">
      <c r="A26" s="14">
        <v>509</v>
      </c>
      <c r="B26" s="13" t="s">
        <v>451</v>
      </c>
      <c r="C26" s="42">
        <f>SUM(C27:C29)</f>
        <v>976.1725</v>
      </c>
      <c r="D26" s="42">
        <f>SUM(D27:D29)</f>
        <v>976.1725</v>
      </c>
      <c r="E26" s="42">
        <f>SUM(E27:E29)</f>
        <v>224</v>
      </c>
    </row>
    <row r="27" ht="20" customHeight="1" spans="1:5">
      <c r="A27" s="14">
        <v>50901</v>
      </c>
      <c r="B27" s="13" t="s">
        <v>452</v>
      </c>
      <c r="C27" s="42">
        <f>302.8125</f>
        <v>302.8125</v>
      </c>
      <c r="D27" s="42">
        <f>302.8125</f>
        <v>302.8125</v>
      </c>
      <c r="E27" s="42">
        <f>187</f>
        <v>187</v>
      </c>
    </row>
    <row r="28" ht="20" customHeight="1" spans="1:5">
      <c r="A28" s="14">
        <v>50903</v>
      </c>
      <c r="B28" s="13" t="s">
        <v>454</v>
      </c>
      <c r="C28" s="42">
        <v>25.4</v>
      </c>
      <c r="D28" s="42">
        <v>25.4</v>
      </c>
      <c r="E28" s="42"/>
    </row>
    <row r="29" ht="20" customHeight="1" spans="1:5">
      <c r="A29" s="14">
        <v>50999</v>
      </c>
      <c r="B29" s="13" t="s">
        <v>456</v>
      </c>
      <c r="C29" s="42">
        <f>647.96</f>
        <v>647.96</v>
      </c>
      <c r="D29" s="42">
        <f>647.96</f>
        <v>647.96</v>
      </c>
      <c r="E29" s="42">
        <v>37</v>
      </c>
    </row>
    <row r="30" ht="20" customHeight="1" spans="1:5">
      <c r="A30" s="14">
        <v>511</v>
      </c>
      <c r="B30" s="13" t="s">
        <v>460</v>
      </c>
      <c r="C30" s="42">
        <f>C31+C32</f>
        <v>82734.17</v>
      </c>
      <c r="D30" s="42">
        <f>D31+D32</f>
        <v>82734.17</v>
      </c>
      <c r="E30" s="42">
        <f>E31+E32</f>
        <v>89935</v>
      </c>
    </row>
    <row r="31" ht="20" customHeight="1" spans="1:5">
      <c r="A31" s="14">
        <v>51101</v>
      </c>
      <c r="B31" s="13" t="s">
        <v>461</v>
      </c>
      <c r="C31" s="42">
        <v>82351.05</v>
      </c>
      <c r="D31" s="42">
        <v>82351.05</v>
      </c>
      <c r="E31" s="42">
        <v>89928</v>
      </c>
    </row>
    <row r="32" ht="20" customHeight="1" spans="1:5">
      <c r="A32" s="14">
        <v>51103</v>
      </c>
      <c r="B32" s="13" t="s">
        <v>462</v>
      </c>
      <c r="C32" s="42">
        <v>383.12</v>
      </c>
      <c r="D32" s="42">
        <v>383.12</v>
      </c>
      <c r="E32" s="42">
        <v>7</v>
      </c>
    </row>
    <row r="33" ht="20" customHeight="1" spans="1:5">
      <c r="A33" s="43">
        <v>512</v>
      </c>
      <c r="B33" s="44" t="s">
        <v>463</v>
      </c>
      <c r="C33" s="42"/>
      <c r="D33" s="42"/>
      <c r="E33" s="42">
        <f>E34</f>
        <v>5300</v>
      </c>
    </row>
    <row r="34" ht="20" customHeight="1" spans="1:5">
      <c r="A34" s="43">
        <v>51201</v>
      </c>
      <c r="B34" s="44" t="s">
        <v>464</v>
      </c>
      <c r="C34" s="42"/>
      <c r="D34" s="42"/>
      <c r="E34" s="42">
        <v>5300</v>
      </c>
    </row>
    <row r="35" ht="20" customHeight="1" spans="1:5">
      <c r="A35" s="43">
        <v>513</v>
      </c>
      <c r="B35" s="44" t="s">
        <v>465</v>
      </c>
      <c r="C35" s="42"/>
      <c r="D35" s="42"/>
      <c r="E35" s="42">
        <f>SUM(E36:E37)</f>
        <v>13216</v>
      </c>
    </row>
    <row r="36" ht="20" customHeight="1" spans="1:5">
      <c r="A36" s="45">
        <v>51301</v>
      </c>
      <c r="B36" s="44" t="s">
        <v>466</v>
      </c>
      <c r="C36" s="42"/>
      <c r="D36" s="42"/>
      <c r="E36" s="42">
        <v>7920</v>
      </c>
    </row>
    <row r="37" ht="16" customHeight="1" spans="1:5">
      <c r="A37" s="45">
        <v>51304</v>
      </c>
      <c r="B37" s="46" t="s">
        <v>405</v>
      </c>
      <c r="C37" s="47"/>
      <c r="D37" s="47"/>
      <c r="E37" s="47">
        <v>5296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zoomScaleSheetLayoutView="60" workbookViewId="0">
      <selection activeCell="L12" sqref="L12"/>
    </sheetView>
  </sheetViews>
  <sheetFormatPr defaultColWidth="9" defaultRowHeight="14.25" outlineLevelCol="3"/>
  <cols>
    <col min="1" max="1" width="33" style="20" customWidth="1"/>
    <col min="2" max="2" width="14.25" style="20" customWidth="1"/>
    <col min="3" max="3" width="14.625" style="21" customWidth="1"/>
    <col min="4" max="4" width="15.625" style="21" customWidth="1"/>
    <col min="5" max="16384" width="9" style="20"/>
  </cols>
  <sheetData>
    <row r="1" s="20" customFormat="1" ht="30" customHeight="1" spans="1:4">
      <c r="A1" s="22" t="s">
        <v>555</v>
      </c>
      <c r="B1" s="22"/>
      <c r="C1" s="23"/>
      <c r="D1" s="23"/>
    </row>
    <row r="2" s="20" customFormat="1" ht="32.1" customHeight="1" spans="1:4">
      <c r="A2" s="24" t="s">
        <v>556</v>
      </c>
      <c r="B2" s="24"/>
      <c r="C2" s="25"/>
      <c r="D2" s="25" t="s">
        <v>471</v>
      </c>
    </row>
    <row r="3" s="20" customFormat="1" ht="48" customHeight="1" spans="1:4">
      <c r="A3" s="26" t="s">
        <v>557</v>
      </c>
      <c r="B3" s="26" t="s">
        <v>44</v>
      </c>
      <c r="C3" s="27" t="s">
        <v>5</v>
      </c>
      <c r="D3" s="28" t="s">
        <v>6</v>
      </c>
    </row>
    <row r="4" s="20" customFormat="1" ht="36" customHeight="1" spans="1:4">
      <c r="A4" s="29" t="s">
        <v>558</v>
      </c>
      <c r="B4" s="30">
        <f>B5+B9</f>
        <v>4145</v>
      </c>
      <c r="C4" s="30">
        <f>C5+C9</f>
        <v>4131</v>
      </c>
      <c r="D4" s="30">
        <f>D5+D9</f>
        <v>3970</v>
      </c>
    </row>
    <row r="5" s="20" customFormat="1" ht="36" customHeight="1" spans="1:4">
      <c r="A5" s="29" t="s">
        <v>559</v>
      </c>
      <c r="B5" s="30">
        <f>B6+B7+B8</f>
        <v>4145</v>
      </c>
      <c r="C5" s="30">
        <f>C6+C7+C8</f>
        <v>4131</v>
      </c>
      <c r="D5" s="30">
        <v>3970</v>
      </c>
    </row>
    <row r="6" s="20" customFormat="1" ht="36" customHeight="1" spans="1:4">
      <c r="A6" s="31" t="s">
        <v>560</v>
      </c>
      <c r="B6" s="32">
        <v>4000</v>
      </c>
      <c r="C6" s="32">
        <v>3986</v>
      </c>
      <c r="D6" s="32">
        <v>3970</v>
      </c>
    </row>
    <row r="7" s="20" customFormat="1" ht="36" customHeight="1" spans="1:4">
      <c r="A7" s="31" t="s">
        <v>561</v>
      </c>
      <c r="B7" s="32">
        <v>122</v>
      </c>
      <c r="C7" s="32">
        <v>122</v>
      </c>
      <c r="D7" s="32"/>
    </row>
    <row r="8" s="20" customFormat="1" ht="36" customHeight="1" spans="1:4">
      <c r="A8" s="31" t="s">
        <v>562</v>
      </c>
      <c r="B8" s="32">
        <v>23</v>
      </c>
      <c r="C8" s="32">
        <v>23</v>
      </c>
      <c r="D8" s="32"/>
    </row>
    <row r="9" s="20" customFormat="1" ht="36" customHeight="1" spans="1:4">
      <c r="A9" s="33" t="s">
        <v>563</v>
      </c>
      <c r="B9" s="34"/>
      <c r="C9" s="34"/>
      <c r="D9" s="34"/>
    </row>
    <row r="10" s="20" customFormat="1" ht="36" customHeight="1" spans="1:4">
      <c r="A10" s="35" t="s">
        <v>558</v>
      </c>
      <c r="B10" s="36">
        <f>B4</f>
        <v>4145</v>
      </c>
      <c r="C10" s="36">
        <f>C4</f>
        <v>4131</v>
      </c>
      <c r="D10" s="36">
        <f>D4</f>
        <v>3970</v>
      </c>
    </row>
    <row r="11" s="20" customFormat="1" ht="36" customHeight="1" spans="1:4">
      <c r="A11" s="35" t="s">
        <v>564</v>
      </c>
      <c r="B11" s="36">
        <v>17</v>
      </c>
      <c r="C11" s="37">
        <v>17</v>
      </c>
      <c r="D11" s="30">
        <v>12</v>
      </c>
    </row>
    <row r="12" s="20" customFormat="1" ht="36" customHeight="1" spans="1:4">
      <c r="A12" s="29" t="s">
        <v>565</v>
      </c>
      <c r="B12" s="30">
        <v>15</v>
      </c>
      <c r="C12" s="38">
        <v>15</v>
      </c>
      <c r="D12" s="30">
        <v>12</v>
      </c>
    </row>
    <row r="13" s="20" customFormat="1" ht="36" customHeight="1" spans="1:4">
      <c r="A13" s="35" t="s">
        <v>566</v>
      </c>
      <c r="B13" s="30">
        <f>B10+B12+B11</f>
        <v>4177</v>
      </c>
      <c r="C13" s="30">
        <f>C10+C12+C11</f>
        <v>4163</v>
      </c>
      <c r="D13" s="30">
        <f>D10+D12+D11</f>
        <v>3994</v>
      </c>
    </row>
  </sheetData>
  <mergeCells count="1">
    <mergeCell ref="A1:D1"/>
  </mergeCells>
  <printOptions horizontalCentered="1"/>
  <pageMargins left="0.700694444444444" right="0.700694444444444" top="0.751388888888889" bottom="0.751388888888889" header="0.298611111111111" footer="0.298611111111111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9"/>
  <sheetViews>
    <sheetView zoomScale="161" zoomScaleNormal="161" topLeftCell="A11" workbookViewId="0">
      <selection activeCell="C5" sqref="C5"/>
    </sheetView>
  </sheetViews>
  <sheetFormatPr defaultColWidth="9" defaultRowHeight="18" customHeight="1" outlineLevelCol="4"/>
  <cols>
    <col min="1" max="1" width="13.375" customWidth="1"/>
    <col min="2" max="2" width="41.625" customWidth="1"/>
    <col min="3" max="3" width="15" style="2" customWidth="1"/>
    <col min="4" max="4" width="16.875" style="3" customWidth="1"/>
    <col min="5" max="5" width="16.125" style="2" customWidth="1"/>
  </cols>
  <sheetData>
    <row r="2" customHeight="1" spans="1:5">
      <c r="B2" s="15" t="s">
        <v>567</v>
      </c>
      <c r="C2" s="16"/>
      <c r="D2" s="17"/>
      <c r="E2" s="16"/>
    </row>
    <row r="3" customHeight="1" spans="1:5">
      <c r="A3" s="6" t="s">
        <v>568</v>
      </c>
      <c r="B3" s="6"/>
      <c r="C3" s="7"/>
      <c r="D3" s="8"/>
      <c r="E3" s="7" t="s">
        <v>41</v>
      </c>
    </row>
    <row r="4" s="1" customFormat="1" customHeight="1" spans="1:5">
      <c r="A4" s="18" t="s">
        <v>42</v>
      </c>
      <c r="B4" s="9" t="s">
        <v>43</v>
      </c>
      <c r="C4" s="10" t="s">
        <v>44</v>
      </c>
      <c r="D4" s="11" t="s">
        <v>45</v>
      </c>
      <c r="E4" s="10" t="s">
        <v>6</v>
      </c>
    </row>
    <row r="5" customHeight="1" spans="1:5">
      <c r="A5" s="13">
        <v>223</v>
      </c>
      <c r="B5" s="13" t="s">
        <v>569</v>
      </c>
      <c r="C5" s="10">
        <f>C6+C9+C12</f>
        <v>20</v>
      </c>
      <c r="D5" s="11">
        <f>D6+D9+D12</f>
        <v>7.6</v>
      </c>
      <c r="E5" s="10">
        <f>E6+E9+E12</f>
        <v>2793</v>
      </c>
    </row>
    <row r="6" customHeight="1" spans="1:5">
      <c r="A6" s="13">
        <v>22301</v>
      </c>
      <c r="B6" s="13" t="s">
        <v>570</v>
      </c>
      <c r="C6" s="10">
        <f>SUM(C7:C8)</f>
        <v>20</v>
      </c>
      <c r="D6" s="11">
        <f>SUM(D7:D8)</f>
        <v>7.6</v>
      </c>
      <c r="E6" s="10">
        <f>SUM(E7:E8)</f>
        <v>114</v>
      </c>
    </row>
    <row r="7" customHeight="1" spans="1:5">
      <c r="A7" s="13">
        <v>2230105</v>
      </c>
      <c r="B7" s="13" t="s">
        <v>571</v>
      </c>
      <c r="C7" s="10">
        <v>20</v>
      </c>
      <c r="D7" s="11">
        <f>7.6</f>
        <v>7.6</v>
      </c>
      <c r="E7" s="10">
        <v>24</v>
      </c>
    </row>
    <row r="8" customHeight="1" spans="1:5">
      <c r="A8" s="13">
        <v>2230199</v>
      </c>
      <c r="B8" s="13" t="s">
        <v>572</v>
      </c>
      <c r="C8" s="10">
        <v>0</v>
      </c>
      <c r="D8" s="11"/>
      <c r="E8" s="10">
        <v>90</v>
      </c>
    </row>
    <row r="9" customHeight="1" spans="1:5">
      <c r="A9" s="13">
        <v>22302</v>
      </c>
      <c r="B9" s="13" t="s">
        <v>573</v>
      </c>
      <c r="C9" s="10">
        <f>SUM(C10:C11)</f>
        <v>0</v>
      </c>
      <c r="D9" s="11">
        <f>SUM(D10:D11)</f>
        <v>0</v>
      </c>
      <c r="E9" s="10">
        <f>SUM(E10:E11)</f>
        <v>2400</v>
      </c>
    </row>
    <row r="10" customHeight="1" spans="1:5">
      <c r="A10" s="13">
        <v>2230201</v>
      </c>
      <c r="B10" s="13" t="s">
        <v>574</v>
      </c>
      <c r="C10" s="10">
        <v>0</v>
      </c>
      <c r="D10" s="11"/>
      <c r="E10" s="10">
        <v>2200</v>
      </c>
    </row>
    <row r="11" customHeight="1" spans="1:5">
      <c r="A11" s="13">
        <v>2230205</v>
      </c>
      <c r="B11" s="13" t="s">
        <v>575</v>
      </c>
      <c r="C11" s="10">
        <v>0</v>
      </c>
      <c r="D11" s="11"/>
      <c r="E11" s="10">
        <v>200</v>
      </c>
    </row>
    <row r="12" customHeight="1" spans="1:5">
      <c r="A12" s="13">
        <v>22399</v>
      </c>
      <c r="B12" s="13" t="s">
        <v>576</v>
      </c>
      <c r="C12" s="10">
        <f>C13</f>
        <v>0</v>
      </c>
      <c r="D12" s="11">
        <f>D13</f>
        <v>0</v>
      </c>
      <c r="E12" s="10">
        <f>E13</f>
        <v>279</v>
      </c>
    </row>
    <row r="13" customHeight="1" spans="1:5">
      <c r="A13" s="13">
        <v>2239999</v>
      </c>
      <c r="B13" s="13" t="s">
        <v>577</v>
      </c>
      <c r="C13" s="10">
        <v>0</v>
      </c>
      <c r="D13" s="11"/>
      <c r="E13" s="10">
        <v>279</v>
      </c>
    </row>
    <row r="14" customHeight="1" spans="1:5">
      <c r="A14" s="13"/>
      <c r="B14" s="18" t="s">
        <v>578</v>
      </c>
      <c r="C14" s="10">
        <v>20</v>
      </c>
      <c r="D14" s="11">
        <v>8</v>
      </c>
      <c r="E14" s="10">
        <f>E5</f>
        <v>2793</v>
      </c>
    </row>
    <row r="15" customHeight="1" spans="1:5">
      <c r="A15" s="13"/>
      <c r="B15" s="18" t="s">
        <v>579</v>
      </c>
      <c r="C15" s="10"/>
      <c r="D15" s="11"/>
      <c r="E15" s="10"/>
    </row>
    <row r="16" customHeight="1" spans="1:5">
      <c r="A16" s="13"/>
      <c r="B16" s="19" t="s">
        <v>405</v>
      </c>
      <c r="C16" s="10">
        <v>4145</v>
      </c>
      <c r="D16" s="11">
        <v>4143</v>
      </c>
      <c r="E16" s="10">
        <v>1201</v>
      </c>
    </row>
    <row r="17" customHeight="1" spans="1:5">
      <c r="A17" s="13"/>
      <c r="B17" s="9" t="s">
        <v>580</v>
      </c>
      <c r="C17" s="10">
        <f>C14+C15+C16</f>
        <v>4165</v>
      </c>
      <c r="D17" s="11">
        <f>D14+D15+D16</f>
        <v>4151</v>
      </c>
      <c r="E17" s="10">
        <f>E14+E15+E16</f>
        <v>3994</v>
      </c>
    </row>
    <row r="18" customHeight="1" spans="1:5">
      <c r="A18" s="13"/>
      <c r="B18" s="13" t="s">
        <v>581</v>
      </c>
      <c r="C18" s="10">
        <f>'国资预算收入 '!B13</f>
        <v>4177</v>
      </c>
      <c r="D18" s="11">
        <f>'国资预算收入 '!C13</f>
        <v>4163</v>
      </c>
      <c r="E18" s="10">
        <f>'国资预算收入 '!D13</f>
        <v>3994</v>
      </c>
    </row>
    <row r="19" customHeight="1" spans="1:5">
      <c r="A19" s="13"/>
      <c r="B19" s="13" t="s">
        <v>582</v>
      </c>
      <c r="C19" s="10">
        <f>C18-C17</f>
        <v>12</v>
      </c>
      <c r="D19" s="11">
        <f>D18-D17</f>
        <v>12</v>
      </c>
      <c r="E19" s="10">
        <f>E18-E17</f>
        <v>0</v>
      </c>
    </row>
  </sheetData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10" sqref="E10"/>
    </sheetView>
  </sheetViews>
  <sheetFormatPr defaultColWidth="9" defaultRowHeight="13.5" outlineLevelCol="4"/>
  <cols>
    <col min="1" max="1" width="19.375" style="1" customWidth="1"/>
    <col min="2" max="2" width="33.75" customWidth="1"/>
    <col min="3" max="3" width="17.5" style="2" customWidth="1"/>
    <col min="4" max="4" width="17.875" style="3" customWidth="1"/>
    <col min="5" max="5" width="17.125" style="2" customWidth="1"/>
    <col min="6" max="6" width="24.125" customWidth="1"/>
    <col min="7" max="7" width="12.625"/>
    <col min="11" max="11" width="10.375"/>
  </cols>
  <sheetData>
    <row r="1" ht="43" customHeight="1" spans="1:5">
      <c r="B1" s="4" t="s">
        <v>583</v>
      </c>
    </row>
    <row r="2" ht="31" customHeight="1" spans="1:5">
      <c r="A2" s="5" t="s">
        <v>584</v>
      </c>
      <c r="B2" s="6"/>
      <c r="C2" s="7"/>
      <c r="D2" s="8"/>
      <c r="E2" s="7" t="s">
        <v>585</v>
      </c>
    </row>
    <row r="3" ht="20" customHeight="1" spans="1:5">
      <c r="A3" s="9" t="s">
        <v>42</v>
      </c>
      <c r="B3" s="9" t="s">
        <v>43</v>
      </c>
      <c r="C3" s="10" t="s">
        <v>44</v>
      </c>
      <c r="D3" s="11" t="s">
        <v>45</v>
      </c>
      <c r="E3" s="12" t="s">
        <v>6</v>
      </c>
    </row>
    <row r="4" ht="20" customHeight="1" spans="1:5">
      <c r="A4" s="9"/>
      <c r="B4" s="13" t="s">
        <v>586</v>
      </c>
      <c r="C4" s="10">
        <f>C5+C9</f>
        <v>20</v>
      </c>
      <c r="D4" s="11">
        <f>D5+D9</f>
        <v>7.6</v>
      </c>
      <c r="E4" s="10">
        <f>E5+E9</f>
        <v>2793</v>
      </c>
    </row>
    <row r="5" ht="20" customHeight="1" spans="1:5">
      <c r="A5" s="14">
        <v>507</v>
      </c>
      <c r="B5" s="13" t="s">
        <v>444</v>
      </c>
      <c r="C5" s="10">
        <f>SUM(C6:C8)</f>
        <v>20</v>
      </c>
      <c r="D5" s="11">
        <f>SUM(D6:D8)</f>
        <v>7.6</v>
      </c>
      <c r="E5" s="10">
        <f>SUM(E6:E8)</f>
        <v>393</v>
      </c>
    </row>
    <row r="6" ht="20" customHeight="1" spans="1:5">
      <c r="A6" s="14">
        <v>50701</v>
      </c>
      <c r="B6" s="13" t="s">
        <v>445</v>
      </c>
      <c r="C6" s="10">
        <v>20</v>
      </c>
      <c r="D6" s="11">
        <v>7.6</v>
      </c>
      <c r="E6" s="10">
        <f>12+12</f>
        <v>24</v>
      </c>
    </row>
    <row r="7" ht="20" customHeight="1" spans="1:5">
      <c r="A7" s="14">
        <v>50702</v>
      </c>
      <c r="B7" s="13" t="s">
        <v>446</v>
      </c>
      <c r="C7" s="10"/>
      <c r="D7" s="11"/>
      <c r="E7" s="10"/>
    </row>
    <row r="8" ht="20" customHeight="1" spans="1:5">
      <c r="A8" s="14">
        <v>50799</v>
      </c>
      <c r="B8" s="13" t="s">
        <v>447</v>
      </c>
      <c r="C8" s="10"/>
      <c r="D8" s="11"/>
      <c r="E8" s="10">
        <f>381-12</f>
        <v>369</v>
      </c>
    </row>
    <row r="9" ht="20" customHeight="1" spans="1:5">
      <c r="A9" s="14">
        <v>508</v>
      </c>
      <c r="B9" s="13" t="s">
        <v>448</v>
      </c>
      <c r="C9" s="10"/>
      <c r="D9" s="11"/>
      <c r="E9" s="10">
        <f>SUM(E10:E10)</f>
        <v>2400</v>
      </c>
    </row>
    <row r="10" ht="20" customHeight="1" spans="1:5">
      <c r="A10" s="9">
        <v>50803</v>
      </c>
      <c r="B10" s="13" t="s">
        <v>449</v>
      </c>
      <c r="C10" s="10"/>
      <c r="D10" s="11"/>
      <c r="E10" s="10">
        <v>2400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一般公共预算收入明细表</vt:lpstr>
      <vt:lpstr>一般公共预算支出功能分类明细表</vt:lpstr>
      <vt:lpstr>一般公共预算支出经济分类明细表</vt:lpstr>
      <vt:lpstr>政府性基金预算收入</vt:lpstr>
      <vt:lpstr>政府性基金预算支出功能分类明细表 </vt:lpstr>
      <vt:lpstr>政府性基金预算支出经济分类明细表</vt:lpstr>
      <vt:lpstr>国资预算收入 </vt:lpstr>
      <vt:lpstr>国资经营预算支出功能分类明细表</vt:lpstr>
      <vt:lpstr>国资经营预算支出经济分类明细表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2025-01-01T03:23:00Z</dcterms:created>
  <dcterms:modified xsi:type="dcterms:W3CDTF">2026-01-24T09:13:36Z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D999E9FA0F144DFBB05E5D7276C78BED_13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